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drawings/drawing1.xml" ContentType="application/vnd.openxmlformats-officedocument.drawing+xml"/>
  <Override PartName="/xl/comments3.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omments4.xml" ContentType="application/vnd.openxmlformats-officedocument.spreadsheetml.comments+xml"/>
  <Override PartName="/xl/drawings/drawing3.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4.xml" ContentType="application/vnd.openxmlformats-officedocument.drawing+xml"/>
  <Override PartName="/xl/comments5.xml" ContentType="application/vnd.openxmlformats-officedocument.spreadsheetml.comments+xml"/>
  <Override PartName="/xl/charts/chart5.xml" ContentType="application/vnd.openxmlformats-officedocument.drawingml.chart+xml"/>
  <Override PartName="/xl/drawings/drawing5.xml" ContentType="application/vnd.openxmlformats-officedocument.drawingml.chartshapes+xml"/>
  <Override PartName="/xl/charts/chart6.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hidePivotFieldList="1"/>
  <bookViews>
    <workbookView showSheetTabs="0" xWindow="7665" yWindow="-15" windowWidth="7650" windowHeight="8730" tabRatio="718" activeTab="1"/>
  </bookViews>
  <sheets>
    <sheet name="x" sheetId="50985" r:id="rId1"/>
    <sheet name="A" sheetId="50975" r:id="rId2"/>
    <sheet name="A _Pr" sheetId="50977" r:id="rId3"/>
    <sheet name="B" sheetId="50976" r:id="rId4"/>
    <sheet name="B_Pr" sheetId="50978" r:id="rId5"/>
    <sheet name="Grafici" sheetId="50982" r:id="rId6"/>
    <sheet name="Status sociometrico individuale" sheetId="50983" r:id="rId7"/>
    <sheet name="T" sheetId="50984" r:id="rId8"/>
  </sheets>
  <definedNames>
    <definedName name="_xlnm._FilterDatabase" localSheetId="3" hidden="1">B!$A$90:$N$119</definedName>
    <definedName name="_xlnm._FilterDatabase" localSheetId="4" hidden="1">B_Pr!$A$90:$N$119</definedName>
    <definedName name="_xlnm._FilterDatabase" localSheetId="6" hidden="1">'Status sociometrico individuale'!$A$112:$Q$141</definedName>
    <definedName name="_xlnm.Print_Area" localSheetId="1">A!$A$1:$AG$80</definedName>
    <definedName name="_xlnm.Print_Area" localSheetId="2">'A _Pr'!$A$1:$AG$114</definedName>
    <definedName name="_xlnm.Print_Area" localSheetId="3">B!$A$1:$R$38</definedName>
    <definedName name="_xlnm.Print_Area" localSheetId="4">B_Pr!$A$1:$P$38</definedName>
    <definedName name="_xlnm.Print_Area" localSheetId="6">'Status sociometrico individuale'!$A$1:$R$104</definedName>
    <definedName name="Dati_B">B!$A$6:$P$35</definedName>
    <definedName name="Livelli_B">B!$A$52:$Q$81</definedName>
    <definedName name="_xlnm.Print_Titles" localSheetId="1">A!$1:$2</definedName>
    <definedName name="_xlnm.Print_Titles" localSheetId="2">'A _Pr'!$1:$2</definedName>
  </definedNames>
  <calcPr calcId="144525"/>
  <pivotCaches>
    <pivotCache cacheId="0" r:id="rId9"/>
    <pivotCache cacheId="1" r:id="rId10"/>
  </pivotCaches>
</workbook>
</file>

<file path=xl/calcChain.xml><?xml version="1.0" encoding="utf-8"?>
<calcChain xmlns="http://schemas.openxmlformats.org/spreadsheetml/2006/main">
  <c r="C6" i="50977" l="1"/>
  <c r="C7" i="50977"/>
  <c r="C8" i="50977"/>
  <c r="C9" i="50977"/>
  <c r="C10" i="50977"/>
  <c r="C11" i="50977"/>
  <c r="C12" i="50977"/>
  <c r="C13" i="50977"/>
  <c r="C14" i="50977"/>
  <c r="C15" i="50977"/>
  <c r="C12" i="50985"/>
  <c r="C11" i="50985"/>
  <c r="B12" i="50985"/>
  <c r="B13" i="50985"/>
  <c r="G48" i="50975"/>
  <c r="B48" i="50975"/>
  <c r="D48" i="50975"/>
  <c r="F47" i="50975"/>
  <c r="H48" i="50975"/>
  <c r="I48" i="50975"/>
  <c r="J48" i="50975"/>
  <c r="K48" i="50975"/>
  <c r="L48" i="50975"/>
  <c r="M48" i="50975"/>
  <c r="N48" i="50975"/>
  <c r="O48" i="50975"/>
  <c r="P48" i="50975"/>
  <c r="Q48" i="50975"/>
  <c r="R48" i="50975"/>
  <c r="S48" i="50975"/>
  <c r="T48" i="50975"/>
  <c r="U48" i="50975"/>
  <c r="V48" i="50975"/>
  <c r="W48" i="50975"/>
  <c r="X48" i="50975"/>
  <c r="Y48" i="50975"/>
  <c r="Z48" i="50975"/>
  <c r="AA48" i="50975"/>
  <c r="AG48" i="50975"/>
  <c r="AF48" i="50975"/>
  <c r="AE48" i="50975"/>
  <c r="AD48" i="50975"/>
  <c r="AC48" i="50975"/>
  <c r="AB48" i="50975"/>
  <c r="B49" i="50975"/>
  <c r="D49" i="50975"/>
  <c r="G47" i="50975"/>
  <c r="H49" i="50975"/>
  <c r="I49" i="50975"/>
  <c r="J49" i="50975"/>
  <c r="K49" i="50975"/>
  <c r="L49" i="50975"/>
  <c r="M49" i="50975"/>
  <c r="N49" i="50975"/>
  <c r="O49" i="50975"/>
  <c r="P49" i="50975"/>
  <c r="Q49" i="50975"/>
  <c r="R49" i="50975"/>
  <c r="S49" i="50975"/>
  <c r="T49" i="50975"/>
  <c r="U49" i="50975"/>
  <c r="V49" i="50975"/>
  <c r="W49" i="50975"/>
  <c r="X49" i="50975"/>
  <c r="Y49" i="50975"/>
  <c r="Z49" i="50975"/>
  <c r="AA49" i="50975"/>
  <c r="AG49" i="50975"/>
  <c r="AF49" i="50975"/>
  <c r="AE49" i="50975"/>
  <c r="AD49" i="50975"/>
  <c r="AC49" i="50975"/>
  <c r="AB49" i="50975"/>
  <c r="B47" i="50975"/>
  <c r="D47" i="50975"/>
  <c r="H47" i="50975"/>
  <c r="I47" i="50975"/>
  <c r="J47" i="50975"/>
  <c r="K47" i="50975"/>
  <c r="L47" i="50975"/>
  <c r="M47" i="50975"/>
  <c r="N47" i="50975"/>
  <c r="O47" i="50975"/>
  <c r="P47" i="50975"/>
  <c r="Q47" i="50975"/>
  <c r="R47" i="50975"/>
  <c r="S47" i="50975"/>
  <c r="T47" i="50975"/>
  <c r="U47" i="50975"/>
  <c r="V47" i="50975"/>
  <c r="W47" i="50975"/>
  <c r="X47" i="50975"/>
  <c r="Y47" i="50975"/>
  <c r="Z47" i="50975"/>
  <c r="AA47" i="50975"/>
  <c r="AG47" i="50975"/>
  <c r="AF47" i="50975"/>
  <c r="AE47" i="50975"/>
  <c r="AD47" i="50975"/>
  <c r="AC47" i="50975"/>
  <c r="AB47" i="50975"/>
  <c r="B50" i="50975"/>
  <c r="D50" i="50975"/>
  <c r="I50" i="50975"/>
  <c r="J50" i="50975"/>
  <c r="K50" i="50975"/>
  <c r="L50" i="50975"/>
  <c r="M50" i="50975"/>
  <c r="N50" i="50975"/>
  <c r="O50" i="50975"/>
  <c r="P50" i="50975"/>
  <c r="Q50" i="50975"/>
  <c r="R50" i="50975"/>
  <c r="S50" i="50975"/>
  <c r="T50" i="50975"/>
  <c r="U50" i="50975"/>
  <c r="V50" i="50975"/>
  <c r="W50" i="50975"/>
  <c r="X50" i="50975"/>
  <c r="Y50" i="50975"/>
  <c r="Z50" i="50975"/>
  <c r="AA50" i="50975"/>
  <c r="AG50" i="50975"/>
  <c r="AF50" i="50975"/>
  <c r="AE50" i="50975"/>
  <c r="AD50" i="50975"/>
  <c r="AC50" i="50975"/>
  <c r="AB50" i="50975"/>
  <c r="B51" i="50975"/>
  <c r="D51" i="50975"/>
  <c r="J51" i="50975"/>
  <c r="K51" i="50975"/>
  <c r="L51" i="50975"/>
  <c r="M51" i="50975"/>
  <c r="N51" i="50975"/>
  <c r="O51" i="50975"/>
  <c r="P51" i="50975"/>
  <c r="Q51" i="50975"/>
  <c r="R51" i="50975"/>
  <c r="S51" i="50975"/>
  <c r="T51" i="50975"/>
  <c r="U51" i="50975"/>
  <c r="V51" i="50975"/>
  <c r="W51" i="50975"/>
  <c r="X51" i="50975"/>
  <c r="Y51" i="50975"/>
  <c r="Z51" i="50975"/>
  <c r="AA51" i="50975"/>
  <c r="AG51" i="50975"/>
  <c r="AF51" i="50975"/>
  <c r="AE51" i="50975"/>
  <c r="AD51" i="50975"/>
  <c r="AC51" i="50975"/>
  <c r="AB51" i="50975"/>
  <c r="B52" i="50975"/>
  <c r="D52" i="50975"/>
  <c r="K52" i="50975"/>
  <c r="L52" i="50975"/>
  <c r="M52" i="50975"/>
  <c r="N52" i="50975"/>
  <c r="O52" i="50975"/>
  <c r="P52" i="50975"/>
  <c r="Q52" i="50975"/>
  <c r="R52" i="50975"/>
  <c r="S52" i="50975"/>
  <c r="T52" i="50975"/>
  <c r="U52" i="50975"/>
  <c r="V52" i="50975"/>
  <c r="W52" i="50975"/>
  <c r="X52" i="50975"/>
  <c r="Y52" i="50975"/>
  <c r="Z52" i="50975"/>
  <c r="AA52" i="50975"/>
  <c r="AG52" i="50975"/>
  <c r="AF52" i="50975"/>
  <c r="AE52" i="50975"/>
  <c r="AD52" i="50975"/>
  <c r="AC52" i="50975"/>
  <c r="AB52" i="50975"/>
  <c r="B53" i="50975"/>
  <c r="D53" i="50975"/>
  <c r="L53" i="50975"/>
  <c r="M53" i="50975"/>
  <c r="N53" i="50975"/>
  <c r="O53" i="50975"/>
  <c r="P53" i="50975"/>
  <c r="Q53" i="50975"/>
  <c r="R53" i="50975"/>
  <c r="S53" i="50975"/>
  <c r="T53" i="50975"/>
  <c r="U53" i="50975"/>
  <c r="V53" i="50975"/>
  <c r="W53" i="50975"/>
  <c r="X53" i="50975"/>
  <c r="Y53" i="50975"/>
  <c r="Z53" i="50975"/>
  <c r="AA53" i="50975"/>
  <c r="AG53" i="50975"/>
  <c r="AF53" i="50975"/>
  <c r="AE53" i="50975"/>
  <c r="AD53" i="50975"/>
  <c r="AC53" i="50975"/>
  <c r="AB53" i="50975"/>
  <c r="B54" i="50975"/>
  <c r="M54" i="50975"/>
  <c r="N54" i="50975"/>
  <c r="O54" i="50975"/>
  <c r="P54" i="50975"/>
  <c r="Q54" i="50975"/>
  <c r="R54" i="50975"/>
  <c r="S54" i="50975"/>
  <c r="T54" i="50975"/>
  <c r="U54" i="50975"/>
  <c r="V54" i="50975"/>
  <c r="W54" i="50975"/>
  <c r="X54" i="50975"/>
  <c r="Y54" i="50975"/>
  <c r="Z54" i="50975"/>
  <c r="AA54" i="50975"/>
  <c r="D54" i="50975"/>
  <c r="AG54" i="50975"/>
  <c r="AF54" i="50975"/>
  <c r="AE54" i="50975"/>
  <c r="AD54" i="50975"/>
  <c r="AC54" i="50975"/>
  <c r="AB54" i="50975"/>
  <c r="B55" i="50975"/>
  <c r="N55" i="50975"/>
  <c r="O55" i="50975"/>
  <c r="P55" i="50975"/>
  <c r="Q55" i="50975"/>
  <c r="R55" i="50975"/>
  <c r="S55" i="50975"/>
  <c r="T55" i="50975"/>
  <c r="U55" i="50975"/>
  <c r="V55" i="50975"/>
  <c r="W55" i="50975"/>
  <c r="X55" i="50975"/>
  <c r="Y55" i="50975"/>
  <c r="Z55" i="50975"/>
  <c r="AA55" i="50975"/>
  <c r="D55" i="50975"/>
  <c r="AG55" i="50975"/>
  <c r="AF55" i="50975"/>
  <c r="AE55" i="50975"/>
  <c r="AD55" i="50975"/>
  <c r="AC55" i="50975"/>
  <c r="AB55" i="50975"/>
  <c r="B56" i="50975"/>
  <c r="O56" i="50975"/>
  <c r="P56" i="50975"/>
  <c r="Q56" i="50975"/>
  <c r="R56" i="50975"/>
  <c r="S56" i="50975"/>
  <c r="T56" i="50975"/>
  <c r="U56" i="50975"/>
  <c r="V56" i="50975"/>
  <c r="W56" i="50975"/>
  <c r="X56" i="50975"/>
  <c r="Y56" i="50975"/>
  <c r="Z56" i="50975"/>
  <c r="AA56" i="50975"/>
  <c r="D56" i="50975"/>
  <c r="AG56" i="50975"/>
  <c r="AF56" i="50975"/>
  <c r="AE56" i="50975"/>
  <c r="AD56" i="50975"/>
  <c r="AC56" i="50975"/>
  <c r="AB56" i="50975"/>
  <c r="B57" i="50975"/>
  <c r="P57" i="50975"/>
  <c r="Q57" i="50975"/>
  <c r="R57" i="50975"/>
  <c r="S57" i="50975"/>
  <c r="T57" i="50975"/>
  <c r="U57" i="50975"/>
  <c r="V57" i="50975"/>
  <c r="W57" i="50975"/>
  <c r="X57" i="50975"/>
  <c r="Y57" i="50975"/>
  <c r="Z57" i="50975"/>
  <c r="AA57" i="50975"/>
  <c r="D57" i="50975"/>
  <c r="AG57" i="50975"/>
  <c r="AF57" i="50975"/>
  <c r="AE57" i="50975"/>
  <c r="AD57" i="50975"/>
  <c r="AC57" i="50975"/>
  <c r="AB57" i="50975"/>
  <c r="B58" i="50975"/>
  <c r="Q58" i="50975"/>
  <c r="R58" i="50975"/>
  <c r="S58" i="50975"/>
  <c r="T58" i="50975"/>
  <c r="U58" i="50975"/>
  <c r="V58" i="50975"/>
  <c r="W58" i="50975"/>
  <c r="X58" i="50975"/>
  <c r="Y58" i="50975"/>
  <c r="Z58" i="50975"/>
  <c r="AA58" i="50975"/>
  <c r="D58" i="50975"/>
  <c r="AG58" i="50975"/>
  <c r="AF58" i="50975"/>
  <c r="AE58" i="50975"/>
  <c r="AD58" i="50975"/>
  <c r="AC58" i="50975"/>
  <c r="AB58" i="50975"/>
  <c r="B59" i="50975"/>
  <c r="R59" i="50975"/>
  <c r="S59" i="50975"/>
  <c r="T59" i="50975"/>
  <c r="U59" i="50975"/>
  <c r="V59" i="50975"/>
  <c r="W59" i="50975"/>
  <c r="X59" i="50975"/>
  <c r="Y59" i="50975"/>
  <c r="Z59" i="50975"/>
  <c r="AA59" i="50975"/>
  <c r="D59" i="50975"/>
  <c r="AG59" i="50975"/>
  <c r="AF59" i="50975"/>
  <c r="AE59" i="50975"/>
  <c r="AD59" i="50975"/>
  <c r="AC59" i="50975"/>
  <c r="AB59" i="50975"/>
  <c r="B60" i="50975"/>
  <c r="S60" i="50975"/>
  <c r="T60" i="50975"/>
  <c r="U60" i="50975"/>
  <c r="V60" i="50975"/>
  <c r="W60" i="50975"/>
  <c r="X60" i="50975"/>
  <c r="Y60" i="50975"/>
  <c r="Z60" i="50975"/>
  <c r="AA60" i="50975"/>
  <c r="D60" i="50975"/>
  <c r="AG60" i="50975"/>
  <c r="AF60" i="50975"/>
  <c r="AE60" i="50975"/>
  <c r="AD60" i="50975"/>
  <c r="AC60" i="50975"/>
  <c r="AB60" i="50975"/>
  <c r="B61" i="50975"/>
  <c r="T61" i="50975"/>
  <c r="U61" i="50975"/>
  <c r="V61" i="50975"/>
  <c r="W61" i="50975"/>
  <c r="X61" i="50975"/>
  <c r="Y61" i="50975"/>
  <c r="Z61" i="50975"/>
  <c r="AA61" i="50975"/>
  <c r="D61" i="50975"/>
  <c r="AG61" i="50975"/>
  <c r="AF61" i="50975"/>
  <c r="AE61" i="50975"/>
  <c r="AD61" i="50975"/>
  <c r="AC61" i="50975"/>
  <c r="AB61" i="50975"/>
  <c r="B62" i="50975"/>
  <c r="U62" i="50975"/>
  <c r="V62" i="50975"/>
  <c r="W62" i="50975"/>
  <c r="X62" i="50975"/>
  <c r="Y62" i="50975"/>
  <c r="Z62" i="50975"/>
  <c r="AA62" i="50975"/>
  <c r="D62" i="50975"/>
  <c r="AG62" i="50975"/>
  <c r="AF62" i="50975"/>
  <c r="AE62" i="50975"/>
  <c r="AD62" i="50975"/>
  <c r="AC62" i="50975"/>
  <c r="AB62" i="50975"/>
  <c r="B63" i="50975"/>
  <c r="V63" i="50975"/>
  <c r="W63" i="50975"/>
  <c r="X63" i="50975"/>
  <c r="Y63" i="50975"/>
  <c r="Z63" i="50975"/>
  <c r="AA63" i="50975"/>
  <c r="D63" i="50975"/>
  <c r="AG63" i="50975"/>
  <c r="AF63" i="50975"/>
  <c r="AE63" i="50975"/>
  <c r="AD63" i="50975"/>
  <c r="AC63" i="50975"/>
  <c r="AB63" i="50975"/>
  <c r="B64" i="50975"/>
  <c r="W64" i="50975"/>
  <c r="X64" i="50975"/>
  <c r="Y64" i="50975"/>
  <c r="Z64" i="50975"/>
  <c r="AA64" i="50975"/>
  <c r="D64" i="50975"/>
  <c r="AG64" i="50975"/>
  <c r="AF64" i="50975"/>
  <c r="AE64" i="50975"/>
  <c r="AD64" i="50975"/>
  <c r="AC64" i="50975"/>
  <c r="AB64" i="50975"/>
  <c r="B65" i="50975"/>
  <c r="X65" i="50975"/>
  <c r="Y65" i="50975"/>
  <c r="Z65" i="50975"/>
  <c r="AA65" i="50975"/>
  <c r="D65" i="50975"/>
  <c r="AG65" i="50975"/>
  <c r="AF65" i="50975"/>
  <c r="AE65" i="50975"/>
  <c r="AD65" i="50975"/>
  <c r="AC65" i="50975"/>
  <c r="AB65" i="50975"/>
  <c r="AJ65" i="50975"/>
  <c r="B66" i="50975"/>
  <c r="Y66" i="50975"/>
  <c r="Z66" i="50975"/>
  <c r="AA66" i="50975"/>
  <c r="D66" i="50975"/>
  <c r="AG66" i="50975"/>
  <c r="AF66" i="50975"/>
  <c r="AE66" i="50975"/>
  <c r="AD66" i="50975"/>
  <c r="AC66" i="50975"/>
  <c r="AB66" i="50975"/>
  <c r="AJ66" i="50975"/>
  <c r="B67" i="50975"/>
  <c r="Z67" i="50975"/>
  <c r="AA67" i="50975"/>
  <c r="D67" i="50975"/>
  <c r="AG67" i="50975"/>
  <c r="AF67" i="50975"/>
  <c r="AE67" i="50975"/>
  <c r="AD67" i="50975"/>
  <c r="AC67" i="50975"/>
  <c r="AB67" i="50975"/>
  <c r="AJ67" i="50975"/>
  <c r="N27" i="50976" s="1"/>
  <c r="B68" i="50975"/>
  <c r="AJ68" i="50975" s="1"/>
  <c r="N28" i="50976" s="1"/>
  <c r="AA68" i="50975"/>
  <c r="D68" i="50975"/>
  <c r="AG68" i="50975"/>
  <c r="AF68" i="50975"/>
  <c r="AE68" i="50975"/>
  <c r="AD68" i="50975"/>
  <c r="AC68" i="50975"/>
  <c r="AB68" i="50975"/>
  <c r="B69" i="50975"/>
  <c r="D69" i="50975"/>
  <c r="AJ69" i="50975" s="1"/>
  <c r="N29" i="50976" s="1"/>
  <c r="AG69" i="50975"/>
  <c r="AF69" i="50975"/>
  <c r="AE69" i="50975"/>
  <c r="AD69" i="50975"/>
  <c r="AC69" i="50975"/>
  <c r="AB69" i="50975"/>
  <c r="B70" i="50975"/>
  <c r="D70" i="50975"/>
  <c r="AJ70" i="50975" s="1"/>
  <c r="N30" i="50976" s="1"/>
  <c r="B71" i="50975"/>
  <c r="D71" i="50975"/>
  <c r="AJ71" i="50975" s="1"/>
  <c r="N31" i="50976" s="1"/>
  <c r="B72" i="50975"/>
  <c r="D72" i="50975"/>
  <c r="AJ72" i="50975" s="1"/>
  <c r="N32" i="50976" s="1"/>
  <c r="B73" i="50975"/>
  <c r="D73" i="50975"/>
  <c r="AJ73" i="50975"/>
  <c r="N33" i="50976" s="1"/>
  <c r="B74" i="50975"/>
  <c r="AJ74" i="50975" s="1"/>
  <c r="N34" i="50976" s="1"/>
  <c r="D74" i="50975"/>
  <c r="B75" i="50975"/>
  <c r="AJ75" i="50975" s="1"/>
  <c r="N35" i="50976" s="1"/>
  <c r="D75" i="50975"/>
  <c r="AI7" i="50975"/>
  <c r="AI6" i="50975"/>
  <c r="AI8" i="50975"/>
  <c r="AI9" i="50975"/>
  <c r="AI10" i="50975"/>
  <c r="AI11" i="50975"/>
  <c r="AI12" i="50975"/>
  <c r="AI13" i="50975"/>
  <c r="AI14" i="50975"/>
  <c r="AI15" i="50975"/>
  <c r="F16" i="50976" s="1"/>
  <c r="AI16" i="50975"/>
  <c r="AI17" i="50975"/>
  <c r="AI18" i="50975"/>
  <c r="AI19" i="50975"/>
  <c r="AI20" i="50975"/>
  <c r="AI21" i="50975"/>
  <c r="AI22" i="50975"/>
  <c r="AI23" i="50975"/>
  <c r="AI24" i="50975"/>
  <c r="AI25" i="50975"/>
  <c r="AI26" i="50975"/>
  <c r="AI27" i="50975"/>
  <c r="AI28" i="50975"/>
  <c r="AI29" i="50975"/>
  <c r="AI30" i="50975"/>
  <c r="AI31" i="50975"/>
  <c r="AI32" i="50975"/>
  <c r="AI33" i="50975"/>
  <c r="AI34" i="50975"/>
  <c r="AJ7" i="50975"/>
  <c r="AJ6" i="50975"/>
  <c r="H7" i="50976" s="1"/>
  <c r="AJ8" i="50975"/>
  <c r="H9" i="50976" s="1"/>
  <c r="H93" i="50976" s="1"/>
  <c r="AJ9" i="50975"/>
  <c r="AJ10" i="50975"/>
  <c r="AJ11" i="50975"/>
  <c r="AJ12" i="50975"/>
  <c r="H13" i="50976" s="1"/>
  <c r="AJ13" i="50975"/>
  <c r="AJ14" i="50975"/>
  <c r="H15" i="50976" s="1"/>
  <c r="AJ15" i="50975"/>
  <c r="AJ16" i="50975"/>
  <c r="H17" i="50976" s="1"/>
  <c r="AJ17" i="50975"/>
  <c r="AJ18" i="50975"/>
  <c r="AJ19" i="50975"/>
  <c r="AJ20" i="50975"/>
  <c r="H21" i="50976" s="1"/>
  <c r="AJ21" i="50975"/>
  <c r="AJ22" i="50975"/>
  <c r="H23" i="50976" s="1"/>
  <c r="H107" i="50976" s="1"/>
  <c r="AJ23" i="50975"/>
  <c r="AJ24" i="50975"/>
  <c r="H25" i="50976" s="1"/>
  <c r="AJ25" i="50975"/>
  <c r="AJ26" i="50975"/>
  <c r="AJ27" i="50975"/>
  <c r="AJ28" i="50975"/>
  <c r="H29" i="50976" s="1"/>
  <c r="AJ29" i="50975"/>
  <c r="AJ30" i="50975"/>
  <c r="H31" i="50976" s="1"/>
  <c r="H115" i="50976" s="1"/>
  <c r="AJ31" i="50975"/>
  <c r="AJ32" i="50975"/>
  <c r="H33" i="50976" s="1"/>
  <c r="AJ33" i="50975"/>
  <c r="AJ34" i="50975"/>
  <c r="AH9" i="50975"/>
  <c r="E10" i="50976" s="1"/>
  <c r="AH7" i="50975"/>
  <c r="E8" i="50976" s="1"/>
  <c r="H40" i="50975"/>
  <c r="AH6" i="50975"/>
  <c r="E7" i="50976" s="1"/>
  <c r="AH8" i="50975"/>
  <c r="E9" i="50976" s="1"/>
  <c r="AH10" i="50975"/>
  <c r="E11" i="50976" s="1"/>
  <c r="AH11" i="50975"/>
  <c r="E12" i="50976" s="1"/>
  <c r="AH12" i="50975"/>
  <c r="E13" i="50976" s="1"/>
  <c r="AH13" i="50975"/>
  <c r="E14" i="50976" s="1"/>
  <c r="AH14" i="50975"/>
  <c r="E15" i="50976" s="1"/>
  <c r="AH15" i="50975"/>
  <c r="E16" i="50976" s="1"/>
  <c r="AH16" i="50975"/>
  <c r="E17" i="50976" s="1"/>
  <c r="AH17" i="50975"/>
  <c r="E18" i="50976" s="1"/>
  <c r="AH18" i="50975"/>
  <c r="E19" i="50976" s="1"/>
  <c r="AH19" i="50975"/>
  <c r="E20" i="50976" s="1"/>
  <c r="AH20" i="50975"/>
  <c r="E21" i="50976" s="1"/>
  <c r="AH21" i="50975"/>
  <c r="E22" i="50976" s="1"/>
  <c r="AH22" i="50975"/>
  <c r="E23" i="50976" s="1"/>
  <c r="AH23" i="50975"/>
  <c r="E24" i="50976" s="1"/>
  <c r="AH24" i="50975"/>
  <c r="E25" i="50976"/>
  <c r="N25" i="50976"/>
  <c r="AH25" i="50975"/>
  <c r="E26" i="50976" s="1"/>
  <c r="N26" i="50976"/>
  <c r="AH26" i="50975"/>
  <c r="E27" i="50976" s="1"/>
  <c r="AH27" i="50975"/>
  <c r="E28" i="50976" s="1"/>
  <c r="AH28" i="50975"/>
  <c r="E29" i="50976" s="1"/>
  <c r="AH29" i="50975"/>
  <c r="E30" i="50976"/>
  <c r="W30" i="50976" s="1"/>
  <c r="AH30" i="50975"/>
  <c r="E31" i="50976" s="1"/>
  <c r="AH31" i="50975"/>
  <c r="E32" i="50976" s="1"/>
  <c r="AH32" i="50975"/>
  <c r="E33" i="50976" s="1"/>
  <c r="AH33" i="50975"/>
  <c r="E34" i="50976" s="1"/>
  <c r="AH34" i="50975"/>
  <c r="E35" i="50976"/>
  <c r="G26" i="50983"/>
  <c r="M25" i="50983"/>
  <c r="I25" i="50983"/>
  <c r="AH47" i="50975"/>
  <c r="L7" i="50976" s="1"/>
  <c r="F7" i="50976"/>
  <c r="G35" i="50983"/>
  <c r="G34" i="50983"/>
  <c r="G33" i="50983"/>
  <c r="G32" i="50983"/>
  <c r="G31" i="50983"/>
  <c r="G30" i="50983"/>
  <c r="G29" i="50983"/>
  <c r="G28" i="50983"/>
  <c r="G27" i="50983"/>
  <c r="G25" i="50983"/>
  <c r="G36" i="50983"/>
  <c r="G37" i="50983"/>
  <c r="G38" i="50983"/>
  <c r="G39" i="50983"/>
  <c r="G40" i="50983"/>
  <c r="G41" i="50983"/>
  <c r="G42" i="50983"/>
  <c r="G43" i="50983"/>
  <c r="G44" i="50983"/>
  <c r="G45" i="50983"/>
  <c r="G46" i="50983"/>
  <c r="G47" i="50983"/>
  <c r="G48" i="50983"/>
  <c r="G49" i="50983"/>
  <c r="G50" i="50983"/>
  <c r="G51" i="50983"/>
  <c r="C48" i="50975"/>
  <c r="C49" i="50975"/>
  <c r="C50" i="50975"/>
  <c r="C51" i="50975"/>
  <c r="C52" i="50975"/>
  <c r="C53" i="50975"/>
  <c r="C54" i="50975"/>
  <c r="C55" i="50975"/>
  <c r="C56" i="50975"/>
  <c r="C57" i="50975"/>
  <c r="C58" i="50975"/>
  <c r="C59" i="50975"/>
  <c r="C60" i="50975"/>
  <c r="C61" i="50975"/>
  <c r="C62" i="50975"/>
  <c r="C63" i="50975"/>
  <c r="C64" i="50975"/>
  <c r="C65" i="50975"/>
  <c r="C66" i="50975"/>
  <c r="C67" i="50975"/>
  <c r="C68" i="50975"/>
  <c r="C69" i="50975"/>
  <c r="C70" i="50975"/>
  <c r="C71" i="50975"/>
  <c r="C72" i="50975"/>
  <c r="C73" i="50975"/>
  <c r="C74" i="50975"/>
  <c r="C75" i="50975"/>
  <c r="C47" i="50975"/>
  <c r="B10" i="50977"/>
  <c r="AH10" i="50977" s="1"/>
  <c r="E11" i="50978" s="1"/>
  <c r="B11" i="50977"/>
  <c r="J48" i="50977" s="1"/>
  <c r="B12" i="50977"/>
  <c r="B13" i="50977"/>
  <c r="B14" i="50977"/>
  <c r="B8" i="50977"/>
  <c r="B49" i="50977" s="1"/>
  <c r="AH11" i="50977"/>
  <c r="E12" i="50978" s="1"/>
  <c r="AH13" i="50977"/>
  <c r="E14" i="50978" s="1"/>
  <c r="D14" i="50977"/>
  <c r="B15" i="50977"/>
  <c r="N48" i="50977" s="1"/>
  <c r="D15" i="50977"/>
  <c r="AH15" i="50977"/>
  <c r="E16" i="50978" s="1"/>
  <c r="B16" i="50977"/>
  <c r="D16" i="50977"/>
  <c r="B17" i="50977"/>
  <c r="D17" i="50977"/>
  <c r="AH17" i="50977"/>
  <c r="E18" i="50978" s="1"/>
  <c r="B18" i="50977"/>
  <c r="D18" i="50977"/>
  <c r="AH18" i="50977" s="1"/>
  <c r="E19" i="50978" s="1"/>
  <c r="B19" i="50977"/>
  <c r="D19" i="50977"/>
  <c r="AH19" i="50977"/>
  <c r="E20" i="50978" s="1"/>
  <c r="B20" i="50977"/>
  <c r="D20" i="50977"/>
  <c r="B21" i="50977"/>
  <c r="D21" i="50977"/>
  <c r="AH21" i="50977"/>
  <c r="E22" i="50978" s="1"/>
  <c r="B22" i="50977"/>
  <c r="D22" i="50977"/>
  <c r="AH22" i="50977" s="1"/>
  <c r="E23" i="50978" s="1"/>
  <c r="B23" i="50977"/>
  <c r="D23" i="50977"/>
  <c r="AH23" i="50977"/>
  <c r="E24" i="50978" s="1"/>
  <c r="B24" i="50977"/>
  <c r="D24" i="50977"/>
  <c r="AH24" i="50977"/>
  <c r="E25" i="50978" s="1"/>
  <c r="B25" i="50977"/>
  <c r="D25" i="50977"/>
  <c r="AH25" i="50977"/>
  <c r="E26" i="50978" s="1"/>
  <c r="B26" i="50977"/>
  <c r="D26" i="50977"/>
  <c r="AH26" i="50977"/>
  <c r="E27" i="50978" s="1"/>
  <c r="B27" i="50977"/>
  <c r="D27" i="50977"/>
  <c r="AH27" i="50977"/>
  <c r="E28" i="50978" s="1"/>
  <c r="B28" i="50977"/>
  <c r="D28" i="50977"/>
  <c r="AH28" i="50977"/>
  <c r="E29" i="50978" s="1"/>
  <c r="B29" i="50977"/>
  <c r="D29" i="50977"/>
  <c r="AH29" i="50977"/>
  <c r="E30" i="50978" s="1"/>
  <c r="B30" i="50977"/>
  <c r="D30" i="50977"/>
  <c r="AH30" i="50977"/>
  <c r="E31" i="50978" s="1"/>
  <c r="B31" i="50977"/>
  <c r="D31" i="50977"/>
  <c r="AH31" i="50977"/>
  <c r="E32" i="50978" s="1"/>
  <c r="B32" i="50977"/>
  <c r="D32" i="50977"/>
  <c r="AH32" i="50977"/>
  <c r="E33" i="50978" s="1"/>
  <c r="B33" i="50977"/>
  <c r="D33" i="50977"/>
  <c r="AH33" i="50977"/>
  <c r="E34" i="50978" s="1"/>
  <c r="B6" i="50977"/>
  <c r="AH6" i="50977" s="1"/>
  <c r="B7" i="50977"/>
  <c r="AI7" i="50977" s="1"/>
  <c r="F8" i="50978" s="1"/>
  <c r="F92" i="50978" s="1"/>
  <c r="B9" i="50977"/>
  <c r="H47" i="50977" s="1"/>
  <c r="B34" i="50977"/>
  <c r="AH34" i="50977" s="1"/>
  <c r="E35" i="50978" s="1"/>
  <c r="D34" i="50977"/>
  <c r="AG51" i="50977"/>
  <c r="B11" i="50985"/>
  <c r="C13" i="50985"/>
  <c r="C10" i="50985"/>
  <c r="B10" i="50985"/>
  <c r="C6" i="50985"/>
  <c r="AC70" i="50975"/>
  <c r="AD70" i="50975"/>
  <c r="AD71" i="50975"/>
  <c r="AH48" i="50975"/>
  <c r="AH49" i="50975"/>
  <c r="AH50" i="50975"/>
  <c r="AH52" i="50975"/>
  <c r="AH56" i="50975"/>
  <c r="AH57" i="50975"/>
  <c r="AH58" i="50975"/>
  <c r="AH59" i="50975"/>
  <c r="AH60" i="50975"/>
  <c r="AH61" i="50975"/>
  <c r="AH62" i="50975"/>
  <c r="AH63" i="50975"/>
  <c r="AH64" i="50975"/>
  <c r="AH65" i="50975"/>
  <c r="AH66" i="50975"/>
  <c r="AH67" i="50975"/>
  <c r="AH68" i="50975"/>
  <c r="AH69" i="50975"/>
  <c r="AH70" i="50975"/>
  <c r="AH71" i="50975"/>
  <c r="AH72" i="50975"/>
  <c r="AH73" i="50975"/>
  <c r="AH74" i="50975"/>
  <c r="AH75" i="50975"/>
  <c r="AI47" i="50975"/>
  <c r="M7" i="50976" s="1"/>
  <c r="AI51" i="50975"/>
  <c r="M11" i="50976" s="1"/>
  <c r="M95" i="50976" s="1"/>
  <c r="AI55" i="50975"/>
  <c r="M15" i="50976" s="1"/>
  <c r="AI57" i="50975"/>
  <c r="AI58" i="50975"/>
  <c r="AI59" i="50975"/>
  <c r="AI60" i="50975"/>
  <c r="AI61" i="50975"/>
  <c r="AI62" i="50975"/>
  <c r="AI63" i="50975"/>
  <c r="AI64" i="50975"/>
  <c r="AI65" i="50975"/>
  <c r="AI66" i="50975"/>
  <c r="AI67" i="50975"/>
  <c r="AI68" i="50975"/>
  <c r="AI69" i="50975"/>
  <c r="AI70" i="50975"/>
  <c r="AI71" i="50975"/>
  <c r="AI72" i="50975"/>
  <c r="AI73" i="50975"/>
  <c r="AI74" i="50975"/>
  <c r="AI75" i="50975"/>
  <c r="M35" i="50976" s="1"/>
  <c r="B10" i="50976"/>
  <c r="B23" i="50976"/>
  <c r="B9" i="50976"/>
  <c r="B7" i="50976"/>
  <c r="E7" i="50983" s="1"/>
  <c r="B115" i="50983" s="1"/>
  <c r="G47" i="50977"/>
  <c r="M47" i="50977"/>
  <c r="L47" i="50977"/>
  <c r="I47" i="50977"/>
  <c r="N47" i="50977"/>
  <c r="O47" i="50977"/>
  <c r="P47" i="50977"/>
  <c r="Q47" i="50977"/>
  <c r="R47" i="50977"/>
  <c r="S47" i="50977"/>
  <c r="T47" i="50977"/>
  <c r="U47" i="50977"/>
  <c r="V47" i="50977"/>
  <c r="W47" i="50977"/>
  <c r="X47" i="50977"/>
  <c r="Y47" i="50977"/>
  <c r="Z47" i="50977"/>
  <c r="AA47" i="50977"/>
  <c r="AB47" i="50977"/>
  <c r="AC47" i="50977"/>
  <c r="AD47" i="50977"/>
  <c r="AF47" i="50977"/>
  <c r="AE47" i="50977"/>
  <c r="D47" i="50977"/>
  <c r="AG47" i="50977"/>
  <c r="F47" i="50977"/>
  <c r="G48" i="50977"/>
  <c r="H48" i="50977"/>
  <c r="L48" i="50977"/>
  <c r="K48" i="50977"/>
  <c r="I48" i="50977"/>
  <c r="O48" i="50977"/>
  <c r="P48" i="50977"/>
  <c r="Q48" i="50977"/>
  <c r="R48" i="50977"/>
  <c r="S48" i="50977"/>
  <c r="T48" i="50977"/>
  <c r="U48" i="50977"/>
  <c r="V48" i="50977"/>
  <c r="W48" i="50977"/>
  <c r="X48" i="50977"/>
  <c r="Y48" i="50977"/>
  <c r="Z48" i="50977"/>
  <c r="AA48" i="50977"/>
  <c r="AB48" i="50977"/>
  <c r="AC48" i="50977"/>
  <c r="AD48" i="50977"/>
  <c r="AF48" i="50977"/>
  <c r="AE48" i="50977"/>
  <c r="D48" i="50977"/>
  <c r="AG48" i="50977"/>
  <c r="J49" i="50977"/>
  <c r="L49" i="50977"/>
  <c r="I49" i="50977"/>
  <c r="P49" i="50977"/>
  <c r="Q49" i="50977"/>
  <c r="R49" i="50977"/>
  <c r="S49" i="50977"/>
  <c r="T49" i="50977"/>
  <c r="U49" i="50977"/>
  <c r="V49" i="50977"/>
  <c r="W49" i="50977"/>
  <c r="X49" i="50977"/>
  <c r="Y49" i="50977"/>
  <c r="Z49" i="50977"/>
  <c r="AA49" i="50977"/>
  <c r="AB49" i="50977"/>
  <c r="AC49" i="50977"/>
  <c r="AD49" i="50977"/>
  <c r="AF49" i="50977"/>
  <c r="AE49" i="50977"/>
  <c r="D49" i="50977"/>
  <c r="AG49" i="50977"/>
  <c r="J50" i="50977"/>
  <c r="M50" i="50977"/>
  <c r="L50" i="50977"/>
  <c r="I50" i="50977"/>
  <c r="N50" i="50977"/>
  <c r="O50" i="50977"/>
  <c r="P50" i="50977"/>
  <c r="Q50" i="50977"/>
  <c r="R50" i="50977"/>
  <c r="S50" i="50977"/>
  <c r="T50" i="50977"/>
  <c r="U50" i="50977"/>
  <c r="V50" i="50977"/>
  <c r="W50" i="50977"/>
  <c r="X50" i="50977"/>
  <c r="Y50" i="50977"/>
  <c r="Z50" i="50977"/>
  <c r="AA50" i="50977"/>
  <c r="AB50" i="50977"/>
  <c r="AC50" i="50977"/>
  <c r="AD50" i="50977"/>
  <c r="AF50" i="50977"/>
  <c r="AE50" i="50977"/>
  <c r="D50" i="50977"/>
  <c r="AG50" i="50977"/>
  <c r="B51" i="50977"/>
  <c r="J51" i="50977"/>
  <c r="K51" i="50977"/>
  <c r="L51" i="50977"/>
  <c r="M51" i="50977"/>
  <c r="N51" i="50977"/>
  <c r="O51" i="50977"/>
  <c r="P51" i="50977"/>
  <c r="Q51" i="50977"/>
  <c r="R51" i="50977"/>
  <c r="S51" i="50977"/>
  <c r="T51" i="50977"/>
  <c r="U51" i="50977"/>
  <c r="V51" i="50977"/>
  <c r="W51" i="50977"/>
  <c r="X51" i="50977"/>
  <c r="Y51" i="50977"/>
  <c r="Z51" i="50977"/>
  <c r="AA51" i="50977"/>
  <c r="AB51" i="50977"/>
  <c r="AC51" i="50977"/>
  <c r="AD51" i="50977"/>
  <c r="D51" i="50977"/>
  <c r="AF51" i="50977"/>
  <c r="AE51" i="50977"/>
  <c r="L52" i="50977"/>
  <c r="M52" i="50977"/>
  <c r="N52" i="50977"/>
  <c r="O52" i="50977"/>
  <c r="P52" i="50977"/>
  <c r="Q52" i="50977"/>
  <c r="R52" i="50977"/>
  <c r="S52" i="50977"/>
  <c r="T52" i="50977"/>
  <c r="U52" i="50977"/>
  <c r="V52" i="50977"/>
  <c r="W52" i="50977"/>
  <c r="X52" i="50977"/>
  <c r="Y52" i="50977"/>
  <c r="Z52" i="50977"/>
  <c r="AA52" i="50977"/>
  <c r="AB52" i="50977"/>
  <c r="AC52" i="50977"/>
  <c r="AD52" i="50977"/>
  <c r="D52" i="50977"/>
  <c r="AG52" i="50977"/>
  <c r="AF52" i="50977"/>
  <c r="AE52" i="50977"/>
  <c r="L53" i="50977"/>
  <c r="N53" i="50977"/>
  <c r="O53" i="50977"/>
  <c r="P53" i="50977"/>
  <c r="Q53" i="50977"/>
  <c r="R53" i="50977"/>
  <c r="S53" i="50977"/>
  <c r="T53" i="50977"/>
  <c r="U53" i="50977"/>
  <c r="V53" i="50977"/>
  <c r="W53" i="50977"/>
  <c r="X53" i="50977"/>
  <c r="Y53" i="50977"/>
  <c r="Z53" i="50977"/>
  <c r="AA53" i="50977"/>
  <c r="AB53" i="50977"/>
  <c r="AC53" i="50977"/>
  <c r="AD53" i="50977"/>
  <c r="D53" i="50977"/>
  <c r="AG53" i="50977"/>
  <c r="AF53" i="50977"/>
  <c r="AE53" i="50977"/>
  <c r="B54" i="50977"/>
  <c r="M54" i="50977"/>
  <c r="O54" i="50977"/>
  <c r="P54" i="50977"/>
  <c r="Q54" i="50977"/>
  <c r="R54" i="50977"/>
  <c r="S54" i="50977"/>
  <c r="T54" i="50977"/>
  <c r="U54" i="50977"/>
  <c r="V54" i="50977"/>
  <c r="W54" i="50977"/>
  <c r="X54" i="50977"/>
  <c r="Y54" i="50977"/>
  <c r="Z54" i="50977"/>
  <c r="AA54" i="50977"/>
  <c r="AB54" i="50977"/>
  <c r="AC54" i="50977"/>
  <c r="AD54" i="50977"/>
  <c r="D54" i="50977"/>
  <c r="AG54" i="50977"/>
  <c r="AF54" i="50977"/>
  <c r="AE54" i="50977"/>
  <c r="B55" i="50977"/>
  <c r="P55" i="50977"/>
  <c r="Q55" i="50977"/>
  <c r="R55" i="50977"/>
  <c r="S55" i="50977"/>
  <c r="T55" i="50977"/>
  <c r="U55" i="50977"/>
  <c r="V55" i="50977"/>
  <c r="W55" i="50977"/>
  <c r="X55" i="50977"/>
  <c r="Y55" i="50977"/>
  <c r="Z55" i="50977"/>
  <c r="AA55" i="50977"/>
  <c r="AB55" i="50977"/>
  <c r="AC55" i="50977"/>
  <c r="AD55" i="50977"/>
  <c r="D55" i="50977"/>
  <c r="AG55" i="50977"/>
  <c r="AF55" i="50977"/>
  <c r="AE55" i="50977"/>
  <c r="B56" i="50977"/>
  <c r="O56" i="50977"/>
  <c r="P56" i="50977"/>
  <c r="Q56" i="50977"/>
  <c r="R56" i="50977"/>
  <c r="S56" i="50977"/>
  <c r="T56" i="50977"/>
  <c r="U56" i="50977"/>
  <c r="V56" i="50977"/>
  <c r="W56" i="50977"/>
  <c r="X56" i="50977"/>
  <c r="Y56" i="50977"/>
  <c r="Z56" i="50977"/>
  <c r="AA56" i="50977"/>
  <c r="AB56" i="50977"/>
  <c r="AC56" i="50977"/>
  <c r="AD56" i="50977"/>
  <c r="D56" i="50977"/>
  <c r="AF56" i="50977"/>
  <c r="AE56" i="50977"/>
  <c r="P57" i="50977"/>
  <c r="Q57" i="50977"/>
  <c r="R57" i="50977"/>
  <c r="S57" i="50977"/>
  <c r="T57" i="50977"/>
  <c r="U57" i="50977"/>
  <c r="V57" i="50977"/>
  <c r="W57" i="50977"/>
  <c r="X57" i="50977"/>
  <c r="Y57" i="50977"/>
  <c r="Z57" i="50977"/>
  <c r="AA57" i="50977"/>
  <c r="AB57" i="50977"/>
  <c r="AC57" i="50977"/>
  <c r="AD57" i="50977"/>
  <c r="D57" i="50977"/>
  <c r="AF57" i="50977"/>
  <c r="AE57" i="50977"/>
  <c r="B58" i="50977"/>
  <c r="Q58" i="50977"/>
  <c r="R58" i="50977"/>
  <c r="S58" i="50977"/>
  <c r="T58" i="50977"/>
  <c r="U58" i="50977"/>
  <c r="V58" i="50977"/>
  <c r="W58" i="50977"/>
  <c r="X58" i="50977"/>
  <c r="Y58" i="50977"/>
  <c r="Z58" i="50977"/>
  <c r="AA58" i="50977"/>
  <c r="AB58" i="50977"/>
  <c r="AC58" i="50977"/>
  <c r="AD58" i="50977"/>
  <c r="D58" i="50977"/>
  <c r="AF58" i="50977"/>
  <c r="AE58" i="50977"/>
  <c r="B59" i="50977"/>
  <c r="R59" i="50977"/>
  <c r="S59" i="50977"/>
  <c r="T59" i="50977"/>
  <c r="U59" i="50977"/>
  <c r="V59" i="50977"/>
  <c r="W59" i="50977"/>
  <c r="X59" i="50977"/>
  <c r="Y59" i="50977"/>
  <c r="Z59" i="50977"/>
  <c r="AA59" i="50977"/>
  <c r="AB59" i="50977"/>
  <c r="AC59" i="50977"/>
  <c r="AD59" i="50977"/>
  <c r="D59" i="50977"/>
  <c r="AF59" i="50977"/>
  <c r="AE59" i="50977"/>
  <c r="B60" i="50977"/>
  <c r="S60" i="50977"/>
  <c r="T60" i="50977"/>
  <c r="U60" i="50977"/>
  <c r="V60" i="50977"/>
  <c r="W60" i="50977"/>
  <c r="X60" i="50977"/>
  <c r="Y60" i="50977"/>
  <c r="Z60" i="50977"/>
  <c r="AA60" i="50977"/>
  <c r="AB60" i="50977"/>
  <c r="AC60" i="50977"/>
  <c r="AD60" i="50977"/>
  <c r="D60" i="50977"/>
  <c r="AG60" i="50977"/>
  <c r="AF60" i="50977"/>
  <c r="AE60" i="50977"/>
  <c r="B61" i="50977"/>
  <c r="T61" i="50977"/>
  <c r="U61" i="50977"/>
  <c r="V61" i="50977"/>
  <c r="W61" i="50977"/>
  <c r="X61" i="50977"/>
  <c r="Y61" i="50977"/>
  <c r="Z61" i="50977"/>
  <c r="AA61" i="50977"/>
  <c r="AB61" i="50977"/>
  <c r="AC61" i="50977"/>
  <c r="AD61" i="50977"/>
  <c r="D61" i="50977"/>
  <c r="AG61" i="50977"/>
  <c r="AF61" i="50977"/>
  <c r="AE61" i="50977"/>
  <c r="B62" i="50977"/>
  <c r="U62" i="50977"/>
  <c r="V62" i="50977"/>
  <c r="W62" i="50977"/>
  <c r="X62" i="50977"/>
  <c r="Y62" i="50977"/>
  <c r="Z62" i="50977"/>
  <c r="AA62" i="50977"/>
  <c r="AB62" i="50977"/>
  <c r="AC62" i="50977"/>
  <c r="AD62" i="50977"/>
  <c r="D62" i="50977"/>
  <c r="AG62" i="50977"/>
  <c r="AF62" i="50977"/>
  <c r="AE62" i="50977"/>
  <c r="B63" i="50977"/>
  <c r="V63" i="50977"/>
  <c r="W63" i="50977"/>
  <c r="X63" i="50977"/>
  <c r="Y63" i="50977"/>
  <c r="Z63" i="50977"/>
  <c r="AA63" i="50977"/>
  <c r="AB63" i="50977"/>
  <c r="AC63" i="50977"/>
  <c r="AD63" i="50977"/>
  <c r="D63" i="50977"/>
  <c r="AG63" i="50977"/>
  <c r="AF63" i="50977"/>
  <c r="AE63" i="50977"/>
  <c r="B64" i="50977"/>
  <c r="W64" i="50977"/>
  <c r="X64" i="50977"/>
  <c r="Y64" i="50977"/>
  <c r="Z64" i="50977"/>
  <c r="AA64" i="50977"/>
  <c r="AB64" i="50977"/>
  <c r="AC64" i="50977"/>
  <c r="AD64" i="50977"/>
  <c r="D64" i="50977"/>
  <c r="AF64" i="50977"/>
  <c r="AE64" i="50977"/>
  <c r="B65" i="50977"/>
  <c r="X65" i="50977"/>
  <c r="Y65" i="50977"/>
  <c r="Z65" i="50977"/>
  <c r="AA65" i="50977"/>
  <c r="AB65" i="50977"/>
  <c r="AC65" i="50977"/>
  <c r="AD65" i="50977"/>
  <c r="D65" i="50977"/>
  <c r="AF65" i="50977"/>
  <c r="AE65" i="50977"/>
  <c r="AH65" i="50977"/>
  <c r="B66" i="50977"/>
  <c r="Y66" i="50977"/>
  <c r="Z66" i="50977"/>
  <c r="AA66" i="50977"/>
  <c r="AB66" i="50977"/>
  <c r="AC66" i="50977"/>
  <c r="AD66" i="50977"/>
  <c r="D66" i="50977"/>
  <c r="AH66" i="50977" s="1"/>
  <c r="AF66" i="50977"/>
  <c r="AE66" i="50977"/>
  <c r="B67" i="50977"/>
  <c r="AI67" i="50977" s="1"/>
  <c r="Z67" i="50977"/>
  <c r="AA67" i="50977"/>
  <c r="AB67" i="50977"/>
  <c r="AC67" i="50977"/>
  <c r="AD67" i="50977"/>
  <c r="D67" i="50977"/>
  <c r="AF67" i="50977"/>
  <c r="AE67" i="50977"/>
  <c r="B68" i="50977"/>
  <c r="AH68" i="50977" s="1"/>
  <c r="AA68" i="50977"/>
  <c r="AB68" i="50977"/>
  <c r="AC68" i="50977"/>
  <c r="AD68" i="50977"/>
  <c r="D68" i="50977"/>
  <c r="AG68" i="50977"/>
  <c r="AF68" i="50977"/>
  <c r="AE68" i="50977"/>
  <c r="B69" i="50977"/>
  <c r="AB69" i="50977"/>
  <c r="AC69" i="50977"/>
  <c r="AD69" i="50977"/>
  <c r="D69" i="50977"/>
  <c r="AG69" i="50977"/>
  <c r="AF69" i="50977"/>
  <c r="AE69" i="50977"/>
  <c r="AH69" i="50977"/>
  <c r="B70" i="50977"/>
  <c r="AI70" i="50977"/>
  <c r="AC70" i="50977"/>
  <c r="AD70" i="50977"/>
  <c r="D70" i="50977"/>
  <c r="AH70" i="50977"/>
  <c r="B71" i="50977"/>
  <c r="AD71" i="50977"/>
  <c r="D71" i="50977"/>
  <c r="AH71" i="50977"/>
  <c r="B72" i="50977"/>
  <c r="D72" i="50977"/>
  <c r="AH72" i="50977" s="1"/>
  <c r="B73" i="50977"/>
  <c r="AH73" i="50977" s="1"/>
  <c r="D73" i="50977"/>
  <c r="B74" i="50977"/>
  <c r="D74" i="50977"/>
  <c r="B75" i="50977"/>
  <c r="D75" i="50977"/>
  <c r="AI75" i="50977" s="1"/>
  <c r="AH75" i="50977"/>
  <c r="AI60" i="50977"/>
  <c r="AI65" i="50977"/>
  <c r="AI66" i="50977"/>
  <c r="AI68" i="50977"/>
  <c r="AI72" i="50977"/>
  <c r="AI73" i="50977"/>
  <c r="AI11" i="50977"/>
  <c r="AI10" i="50977"/>
  <c r="AI13" i="50977"/>
  <c r="AI15" i="50977"/>
  <c r="AI16" i="50977"/>
  <c r="AI17" i="50977"/>
  <c r="AI18" i="50977"/>
  <c r="AI19" i="50977"/>
  <c r="AI20" i="50977"/>
  <c r="AI21" i="50977"/>
  <c r="AI22" i="50977"/>
  <c r="AI23" i="50977"/>
  <c r="AI24" i="50977"/>
  <c r="AI25" i="50977"/>
  <c r="AI26" i="50977"/>
  <c r="AI27" i="50977"/>
  <c r="AI28" i="50977"/>
  <c r="AI29" i="50977"/>
  <c r="AI30" i="50977"/>
  <c r="AI31" i="50977"/>
  <c r="AI32" i="50977"/>
  <c r="AI33" i="50977"/>
  <c r="AI6" i="50977"/>
  <c r="F7" i="50978" s="1"/>
  <c r="F91" i="50978" s="1"/>
  <c r="AP55" i="50976"/>
  <c r="AG73" i="50977"/>
  <c r="AG72" i="50977"/>
  <c r="AF73" i="50977"/>
  <c r="AF72" i="50977"/>
  <c r="AF71" i="50977"/>
  <c r="AF70" i="50977"/>
  <c r="AE72" i="50977"/>
  <c r="AE71" i="50977"/>
  <c r="AE70" i="50977"/>
  <c r="B83" i="50977"/>
  <c r="E87" i="50975" a="1"/>
  <c r="T89" i="50975" s="1"/>
  <c r="AG74" i="50975"/>
  <c r="AG73" i="50975"/>
  <c r="AG72" i="50975"/>
  <c r="AG71" i="50975"/>
  <c r="AG70" i="50975"/>
  <c r="AF73" i="50975"/>
  <c r="AE74" i="50975" s="1" a="1"/>
  <c r="AF72" i="50975"/>
  <c r="AF71" i="50975"/>
  <c r="AF70" i="50975"/>
  <c r="AE72" i="50975"/>
  <c r="AD73" i="50975" s="1" a="1"/>
  <c r="AD74" i="50975"/>
  <c r="AE71" i="50975"/>
  <c r="AE70" i="50975"/>
  <c r="AB71" i="50975" s="1" a="1"/>
  <c r="C86" i="50975"/>
  <c r="E84" i="50975" a="1"/>
  <c r="E85" i="50975" a="1"/>
  <c r="E85" i="50975"/>
  <c r="I85" i="50975"/>
  <c r="J85" i="50975"/>
  <c r="N85" i="50975"/>
  <c r="P85" i="50975"/>
  <c r="T85" i="50975"/>
  <c r="U85" i="50975"/>
  <c r="Y85" i="50975"/>
  <c r="Z85" i="50975"/>
  <c r="AD85" i="50975"/>
  <c r="AF85" i="50975"/>
  <c r="E86" i="50975" a="1"/>
  <c r="F86" i="50975"/>
  <c r="G86" i="50975"/>
  <c r="H86" i="50975"/>
  <c r="J86" i="50975"/>
  <c r="K86" i="50975"/>
  <c r="L86" i="50975"/>
  <c r="N86" i="50975"/>
  <c r="O86" i="50975"/>
  <c r="P86" i="50975"/>
  <c r="R86" i="50975"/>
  <c r="S86" i="50975"/>
  <c r="T86" i="50975"/>
  <c r="V86" i="50975"/>
  <c r="W86" i="50975"/>
  <c r="X86" i="50975"/>
  <c r="Z86" i="50975"/>
  <c r="AA86" i="50975"/>
  <c r="AB86" i="50975"/>
  <c r="AD86" i="50975"/>
  <c r="AE86" i="50975"/>
  <c r="AF86" i="50975"/>
  <c r="V97" i="50975"/>
  <c r="C88" i="50975"/>
  <c r="D88" i="50975"/>
  <c r="C89" i="50975"/>
  <c r="D89" i="50975"/>
  <c r="C90" i="50975"/>
  <c r="D90" i="50975"/>
  <c r="C91" i="50975"/>
  <c r="D91" i="50975"/>
  <c r="C92" i="50975"/>
  <c r="D92" i="50975"/>
  <c r="C93" i="50975"/>
  <c r="D93" i="50975"/>
  <c r="C94" i="50975"/>
  <c r="D94" i="50975"/>
  <c r="C95" i="50975"/>
  <c r="D95" i="50975"/>
  <c r="C96" i="50975"/>
  <c r="D96" i="50975"/>
  <c r="C97" i="50975"/>
  <c r="D97" i="50975"/>
  <c r="C98" i="50975"/>
  <c r="D98" i="50975"/>
  <c r="C99" i="50975"/>
  <c r="D99" i="50975"/>
  <c r="C100" i="50975"/>
  <c r="D100" i="50975"/>
  <c r="C101" i="50975"/>
  <c r="D101" i="50975"/>
  <c r="C102" i="50975"/>
  <c r="D102" i="50975"/>
  <c r="C103" i="50975"/>
  <c r="D103" i="50975"/>
  <c r="C104" i="50975"/>
  <c r="D104" i="50975"/>
  <c r="C105" i="50975"/>
  <c r="D105" i="50975"/>
  <c r="C106" i="50975"/>
  <c r="D106" i="50975"/>
  <c r="C107" i="50975"/>
  <c r="D107" i="50975"/>
  <c r="C108" i="50975"/>
  <c r="D108" i="50975"/>
  <c r="C109" i="50975"/>
  <c r="D109" i="50975"/>
  <c r="C110" i="50975"/>
  <c r="D110" i="50975"/>
  <c r="C111" i="50975"/>
  <c r="D111" i="50975"/>
  <c r="C112" i="50975"/>
  <c r="D112" i="50975"/>
  <c r="C113" i="50975"/>
  <c r="D113" i="50975"/>
  <c r="C114" i="50975"/>
  <c r="D114" i="50975"/>
  <c r="C115" i="50975"/>
  <c r="D115" i="50975"/>
  <c r="D87" i="50975"/>
  <c r="C87" i="50975"/>
  <c r="F46" i="50975"/>
  <c r="G46" i="50975"/>
  <c r="H46" i="50975"/>
  <c r="I46" i="50975"/>
  <c r="J46" i="50975"/>
  <c r="K46" i="50975"/>
  <c r="L46" i="50975"/>
  <c r="M46" i="50975"/>
  <c r="N46" i="50975"/>
  <c r="O46" i="50975"/>
  <c r="P46" i="50975"/>
  <c r="Q46" i="50975"/>
  <c r="R46" i="50975"/>
  <c r="S46" i="50975"/>
  <c r="T46" i="50975"/>
  <c r="U46" i="50975"/>
  <c r="V46" i="50975"/>
  <c r="W46" i="50975"/>
  <c r="X46" i="50975"/>
  <c r="Y46" i="50975"/>
  <c r="Z46" i="50975"/>
  <c r="AA46" i="50975"/>
  <c r="AB46" i="50975"/>
  <c r="AB76" i="50975"/>
  <c r="AC46" i="50975"/>
  <c r="AC78" i="50975"/>
  <c r="E44" i="50975" a="1"/>
  <c r="AC72" i="50975" a="1"/>
  <c r="AC74" i="50975" s="1"/>
  <c r="AD46" i="50975"/>
  <c r="AE46" i="50975"/>
  <c r="AE78" i="50975" s="1"/>
  <c r="AF46" i="50975"/>
  <c r="AF75" i="50975" a="1"/>
  <c r="AF75" i="50975" s="1"/>
  <c r="AF76" i="50975"/>
  <c r="AG46" i="50975"/>
  <c r="AG77" i="50975"/>
  <c r="AG78" i="50975"/>
  <c r="E46" i="50975"/>
  <c r="E44" i="50975"/>
  <c r="F44" i="50975"/>
  <c r="G44" i="50975"/>
  <c r="H44" i="50975"/>
  <c r="I44" i="50975"/>
  <c r="J44" i="50975"/>
  <c r="K44" i="50975"/>
  <c r="L44" i="50975"/>
  <c r="M44" i="50975"/>
  <c r="N44" i="50975"/>
  <c r="O44" i="50975"/>
  <c r="P44" i="50975"/>
  <c r="Q44" i="50975"/>
  <c r="R44" i="50975"/>
  <c r="S44" i="50975"/>
  <c r="T44" i="50975"/>
  <c r="U44" i="50975"/>
  <c r="V44" i="50975"/>
  <c r="W44" i="50975"/>
  <c r="X44" i="50975"/>
  <c r="Y44" i="50975"/>
  <c r="Z44" i="50975"/>
  <c r="Z78" i="50975" s="1"/>
  <c r="AA44" i="50975"/>
  <c r="AB44" i="50975"/>
  <c r="AB77" i="50975" s="1"/>
  <c r="AC44" i="50975"/>
  <c r="AD44" i="50975"/>
  <c r="AE44" i="50975"/>
  <c r="AF44" i="50975"/>
  <c r="AF78" i="50975" s="1"/>
  <c r="AF77" i="50975"/>
  <c r="AG44" i="50975"/>
  <c r="AG76" i="50975"/>
  <c r="Z5" i="50975"/>
  <c r="AG5" i="50975"/>
  <c r="AF5" i="50975"/>
  <c r="AE5" i="50975"/>
  <c r="AE37" i="50975"/>
  <c r="AD5" i="50975"/>
  <c r="AD37" i="50975"/>
  <c r="AC5" i="50975"/>
  <c r="AC37" i="50975"/>
  <c r="AB5" i="50975"/>
  <c r="AA5" i="50975"/>
  <c r="Y5" i="50975"/>
  <c r="X5" i="50975"/>
  <c r="X37" i="50975"/>
  <c r="W5" i="50975"/>
  <c r="V5" i="50975"/>
  <c r="U5" i="50975"/>
  <c r="T5" i="50975"/>
  <c r="T37" i="50975" s="1"/>
  <c r="S5" i="50975"/>
  <c r="R5" i="50975"/>
  <c r="R37" i="50975" s="1"/>
  <c r="Q5" i="50975"/>
  <c r="P5" i="50975"/>
  <c r="P37" i="50975" s="1"/>
  <c r="O5" i="50975"/>
  <c r="O35" i="50975" s="1"/>
  <c r="N5" i="50975"/>
  <c r="N37" i="50975" s="1"/>
  <c r="M5" i="50975"/>
  <c r="L5" i="50975"/>
  <c r="L36" i="50975" s="1"/>
  <c r="K5" i="50975"/>
  <c r="K35" i="50975" s="1"/>
  <c r="J5" i="50975"/>
  <c r="J37" i="50975" s="1"/>
  <c r="I5" i="50975"/>
  <c r="H5" i="50975"/>
  <c r="H37" i="50975" s="1"/>
  <c r="G5" i="50975"/>
  <c r="F5" i="50975"/>
  <c r="F37" i="50975" s="1"/>
  <c r="E5" i="50975"/>
  <c r="AG35" i="50975"/>
  <c r="AC75" i="50975"/>
  <c r="G35" i="50975"/>
  <c r="W35" i="50975"/>
  <c r="X35" i="50975"/>
  <c r="AA35" i="50975"/>
  <c r="AC35" i="50975"/>
  <c r="AE35" i="50975"/>
  <c r="H36" i="50975"/>
  <c r="X36" i="50975"/>
  <c r="AC36" i="50975"/>
  <c r="AE36" i="50975"/>
  <c r="X38" i="50975"/>
  <c r="Z38" i="50975"/>
  <c r="AC38" i="50975"/>
  <c r="AE38" i="50975"/>
  <c r="AG38" i="50975"/>
  <c r="H41" i="50975"/>
  <c r="H41" i="50977" s="1"/>
  <c r="AB78" i="50975"/>
  <c r="AA70" i="50975" a="1"/>
  <c r="AA77" i="50975"/>
  <c r="Y68" i="50975" a="1"/>
  <c r="W66" i="50975" a="1"/>
  <c r="W76" i="50975"/>
  <c r="W77" i="50975"/>
  <c r="W78" i="50975"/>
  <c r="U64" i="50975" a="1"/>
  <c r="U68" i="50975"/>
  <c r="S62" i="50975" a="1"/>
  <c r="S69" i="50975" s="1"/>
  <c r="Q60" i="50975" a="1"/>
  <c r="O58" i="50975" a="1"/>
  <c r="O66" i="50975" s="1"/>
  <c r="I52" i="50975" a="1"/>
  <c r="I64" i="50975" s="1"/>
  <c r="F49" i="50975" a="1"/>
  <c r="F71" i="50975" s="1"/>
  <c r="N57" i="50975" a="1"/>
  <c r="N71" i="50975" s="1"/>
  <c r="P59" i="50975" a="1"/>
  <c r="P68" i="50975" s="1"/>
  <c r="R61" i="50975" a="1"/>
  <c r="R69" i="50975" s="1"/>
  <c r="T63" i="50975" a="1"/>
  <c r="V65" i="50975" a="1"/>
  <c r="X67" i="50975" a="1"/>
  <c r="X78" i="50975"/>
  <c r="Z69" i="50975" a="1"/>
  <c r="AA70" i="50975"/>
  <c r="AA72" i="50975"/>
  <c r="AA74" i="50975"/>
  <c r="Z71" i="50975"/>
  <c r="Y71" i="50975"/>
  <c r="Y68" i="50975"/>
  <c r="Y73" i="50975"/>
  <c r="Y75" i="50975"/>
  <c r="X69" i="50975"/>
  <c r="X68" i="50975"/>
  <c r="X74" i="50975"/>
  <c r="X75" i="50975"/>
  <c r="W70" i="50975"/>
  <c r="W71" i="50975"/>
  <c r="W69" i="50975"/>
  <c r="W68" i="50975"/>
  <c r="W67" i="50975"/>
  <c r="W66" i="50975"/>
  <c r="W72" i="50975"/>
  <c r="W73" i="50975"/>
  <c r="W74" i="50975"/>
  <c r="W75" i="50975"/>
  <c r="V71" i="50975"/>
  <c r="V67" i="50975"/>
  <c r="V72" i="50975"/>
  <c r="V74" i="50975"/>
  <c r="U70" i="50975"/>
  <c r="U71" i="50975"/>
  <c r="U69" i="50975"/>
  <c r="U67" i="50975"/>
  <c r="U66" i="50975"/>
  <c r="U65" i="50975"/>
  <c r="U64" i="50975"/>
  <c r="U72" i="50975"/>
  <c r="U73" i="50975"/>
  <c r="U74" i="50975"/>
  <c r="S70" i="50975"/>
  <c r="S71" i="50975"/>
  <c r="S68" i="50975"/>
  <c r="S67" i="50975"/>
  <c r="S66" i="50975"/>
  <c r="S64" i="50975"/>
  <c r="S63" i="50975"/>
  <c r="S62" i="50975"/>
  <c r="S73" i="50975"/>
  <c r="S74" i="50975"/>
  <c r="S75" i="50975"/>
  <c r="Q70" i="50975"/>
  <c r="Q65" i="50975"/>
  <c r="Q60" i="50975"/>
  <c r="P63" i="50975"/>
  <c r="O58" i="50975"/>
  <c r="V2" i="50977"/>
  <c r="K2" i="50977"/>
  <c r="AF1" i="50977"/>
  <c r="V1" i="50977"/>
  <c r="K1" i="50977"/>
  <c r="B85" i="50977"/>
  <c r="E82" i="50977"/>
  <c r="G82" i="50977"/>
  <c r="G109" i="50977" s="1"/>
  <c r="B86" i="50977"/>
  <c r="B87" i="50977"/>
  <c r="B88" i="50977"/>
  <c r="B89" i="50977"/>
  <c r="K82" i="50977" s="1"/>
  <c r="B90" i="50977"/>
  <c r="B91" i="50977"/>
  <c r="B92" i="50977"/>
  <c r="B93" i="50977"/>
  <c r="O82" i="50977" s="1"/>
  <c r="B94" i="50977"/>
  <c r="P82" i="50977" s="1"/>
  <c r="B95" i="50977"/>
  <c r="E95" i="50977" s="1"/>
  <c r="B96" i="50977"/>
  <c r="B97" i="50977"/>
  <c r="S82" i="50977" s="1"/>
  <c r="B98" i="50977"/>
  <c r="T82" i="50977" s="1"/>
  <c r="B99" i="50977"/>
  <c r="B100" i="50977"/>
  <c r="B101" i="50977"/>
  <c r="W82" i="50977" s="1"/>
  <c r="B102" i="50977"/>
  <c r="B103" i="50977"/>
  <c r="Z82" i="50977" s="1"/>
  <c r="B105" i="50977"/>
  <c r="AA82" i="50977"/>
  <c r="B106" i="50977"/>
  <c r="B107" i="50977"/>
  <c r="B108" i="50977"/>
  <c r="AD82" i="50977" s="1"/>
  <c r="B109" i="50977"/>
  <c r="B110" i="50977"/>
  <c r="B111" i="50977"/>
  <c r="AG82" i="50977"/>
  <c r="Z90" i="50977"/>
  <c r="E92" i="50977"/>
  <c r="W103" i="50977"/>
  <c r="Z103" i="50977"/>
  <c r="B104" i="50977"/>
  <c r="AA105" i="50977"/>
  <c r="AA106" i="50977"/>
  <c r="AD106" i="50977"/>
  <c r="E107" i="50977"/>
  <c r="E108" i="50977"/>
  <c r="AA108" i="50977"/>
  <c r="AG108" i="50977"/>
  <c r="Z110" i="50977"/>
  <c r="AA110" i="50977"/>
  <c r="AD110" i="50977"/>
  <c r="E111" i="50977"/>
  <c r="AD111" i="50977"/>
  <c r="AG111" i="50977"/>
  <c r="AA83" i="50977"/>
  <c r="AD83" i="50977"/>
  <c r="AG83" i="50977"/>
  <c r="E83" i="50977"/>
  <c r="E44" i="50977" a="1"/>
  <c r="E46" i="50977"/>
  <c r="S46" i="50977"/>
  <c r="R46" i="50977"/>
  <c r="Q46" i="50977"/>
  <c r="P46" i="50977"/>
  <c r="O46" i="50977"/>
  <c r="N46" i="50977"/>
  <c r="M46" i="50977"/>
  <c r="L46" i="50977"/>
  <c r="K46" i="50977"/>
  <c r="J46" i="50977"/>
  <c r="I46" i="50977"/>
  <c r="H46" i="50977"/>
  <c r="G46" i="50977"/>
  <c r="F46" i="50977"/>
  <c r="G44" i="50977"/>
  <c r="I44" i="50977"/>
  <c r="L44" i="50977"/>
  <c r="O44" i="50977"/>
  <c r="Q44" i="50977"/>
  <c r="AJ7" i="50977"/>
  <c r="AJ8" i="50977"/>
  <c r="AJ9" i="50977"/>
  <c r="AJ10" i="50977"/>
  <c r="AJ11" i="50977"/>
  <c r="AJ12" i="50977"/>
  <c r="AJ13" i="50977"/>
  <c r="AJ16" i="50977"/>
  <c r="AJ17" i="50977"/>
  <c r="AJ18" i="50977"/>
  <c r="AJ19" i="50977"/>
  <c r="AJ20" i="50977"/>
  <c r="AJ21" i="50977"/>
  <c r="AJ22" i="50977"/>
  <c r="AJ23" i="50977"/>
  <c r="AJ24" i="50977"/>
  <c r="AJ25" i="50977"/>
  <c r="AJ26" i="50977"/>
  <c r="AJ27" i="50977"/>
  <c r="AJ28" i="50977"/>
  <c r="AJ29" i="50977"/>
  <c r="AJ30" i="50977"/>
  <c r="AJ31" i="50977"/>
  <c r="AJ32" i="50977"/>
  <c r="AJ33" i="50977"/>
  <c r="AJ34" i="50977"/>
  <c r="AJ6" i="50977"/>
  <c r="H40" i="50977"/>
  <c r="Z5" i="50977"/>
  <c r="Z36" i="50977" s="1"/>
  <c r="C84" i="50977"/>
  <c r="D84" i="50977"/>
  <c r="C85" i="50977"/>
  <c r="D85" i="50977"/>
  <c r="C86" i="50977"/>
  <c r="D86" i="50977"/>
  <c r="C87" i="50977"/>
  <c r="D87" i="50977"/>
  <c r="C88" i="50977"/>
  <c r="D88" i="50977"/>
  <c r="C89" i="50977"/>
  <c r="D89" i="50977"/>
  <c r="C90" i="50977"/>
  <c r="D90" i="50977"/>
  <c r="C91" i="50977"/>
  <c r="D91" i="50977"/>
  <c r="C92" i="50977"/>
  <c r="D92" i="50977"/>
  <c r="C16" i="50977"/>
  <c r="C93" i="50977" s="1"/>
  <c r="D93" i="50977"/>
  <c r="C17" i="50977"/>
  <c r="C94" i="50977"/>
  <c r="D94" i="50977"/>
  <c r="C18" i="50977"/>
  <c r="D95" i="50977"/>
  <c r="C19" i="50977"/>
  <c r="C96" i="50977"/>
  <c r="D96" i="50977"/>
  <c r="C20" i="50977"/>
  <c r="D97" i="50977"/>
  <c r="C21" i="50977"/>
  <c r="C98" i="50977"/>
  <c r="D98" i="50977"/>
  <c r="C22" i="50977"/>
  <c r="C99" i="50977" s="1"/>
  <c r="D99" i="50977"/>
  <c r="C23" i="50977"/>
  <c r="C100" i="50977"/>
  <c r="D100" i="50977"/>
  <c r="C24" i="50977"/>
  <c r="C101" i="50977" s="1"/>
  <c r="D101" i="50977"/>
  <c r="C25" i="50977"/>
  <c r="C102" i="50977" s="1"/>
  <c r="D102" i="50977"/>
  <c r="C26" i="50977"/>
  <c r="D103" i="50977"/>
  <c r="AJ103" i="50977" s="1"/>
  <c r="C27" i="50977"/>
  <c r="C104" i="50977"/>
  <c r="D104" i="50977"/>
  <c r="C28" i="50977"/>
  <c r="D105" i="50977"/>
  <c r="C29" i="50977"/>
  <c r="C106" i="50977" s="1"/>
  <c r="D106" i="50977"/>
  <c r="C30" i="50977"/>
  <c r="C71" i="50977"/>
  <c r="D107" i="50977"/>
  <c r="C31" i="50977"/>
  <c r="D108" i="50977"/>
  <c r="C32" i="50977"/>
  <c r="C109" i="50977"/>
  <c r="D109" i="50977"/>
  <c r="AJ109" i="50977"/>
  <c r="C33" i="50977"/>
  <c r="C110" i="50977"/>
  <c r="D110" i="50977"/>
  <c r="C34" i="50977"/>
  <c r="D111" i="50977"/>
  <c r="D83" i="50977"/>
  <c r="C83" i="50977"/>
  <c r="C48" i="50977"/>
  <c r="C49" i="50977"/>
  <c r="C50" i="50977"/>
  <c r="C51" i="50977"/>
  <c r="C52" i="50977"/>
  <c r="C53" i="50977"/>
  <c r="C54" i="50977"/>
  <c r="C55" i="50977"/>
  <c r="C56" i="50977"/>
  <c r="C57" i="50977"/>
  <c r="C60" i="50977"/>
  <c r="C64" i="50977"/>
  <c r="C65" i="50977"/>
  <c r="C68" i="50977"/>
  <c r="C73" i="50977"/>
  <c r="C47" i="50977"/>
  <c r="AH104" i="50977"/>
  <c r="AH107" i="50977"/>
  <c r="AH110" i="50977"/>
  <c r="AI103" i="50977"/>
  <c r="AI107" i="50977"/>
  <c r="AI110" i="50977"/>
  <c r="AJ107" i="50977"/>
  <c r="AJ111" i="50977"/>
  <c r="T46" i="50977"/>
  <c r="U46" i="50977"/>
  <c r="V46" i="50977"/>
  <c r="W46" i="50977"/>
  <c r="W112" i="50977" s="1"/>
  <c r="X46" i="50977"/>
  <c r="Y46" i="50977"/>
  <c r="Z46" i="50977"/>
  <c r="Z114" i="50977" s="1"/>
  <c r="AA46" i="50977"/>
  <c r="AA112" i="50977" s="1"/>
  <c r="AB46" i="50977"/>
  <c r="AC46" i="50977"/>
  <c r="AC113" i="50977" s="1"/>
  <c r="AD46" i="50977"/>
  <c r="AE46" i="50977"/>
  <c r="AE113" i="50977" s="1"/>
  <c r="AF46" i="50977"/>
  <c r="AG46" i="50977"/>
  <c r="Z113" i="50977"/>
  <c r="AD113" i="50977"/>
  <c r="X112" i="50977"/>
  <c r="Z112" i="50977"/>
  <c r="AC112" i="50977"/>
  <c r="AF112" i="50977"/>
  <c r="AJ60" i="50977"/>
  <c r="AJ61" i="50977"/>
  <c r="AJ62" i="50977"/>
  <c r="AJ63" i="50977"/>
  <c r="AJ65" i="50977"/>
  <c r="AJ66" i="50977"/>
  <c r="AJ67" i="50977"/>
  <c r="AJ68" i="50977"/>
  <c r="AJ69" i="50977"/>
  <c r="AJ70" i="50977"/>
  <c r="AJ71" i="50977"/>
  <c r="AJ72" i="50977"/>
  <c r="AJ73" i="50977"/>
  <c r="AJ74" i="50977"/>
  <c r="AJ75" i="50977"/>
  <c r="AG5" i="50977"/>
  <c r="AF5" i="50977"/>
  <c r="AF38" i="50977" s="1"/>
  <c r="AE5" i="50977"/>
  <c r="AD5" i="50977"/>
  <c r="AD37" i="50977" s="1"/>
  <c r="AC5" i="50977"/>
  <c r="AC37" i="50977"/>
  <c r="AB5" i="50977"/>
  <c r="AB37" i="50977"/>
  <c r="AA5" i="50977"/>
  <c r="AA37" i="50977"/>
  <c r="Y5" i="50977"/>
  <c r="X5" i="50977"/>
  <c r="W5" i="50977"/>
  <c r="W35" i="50977" s="1"/>
  <c r="V5" i="50977"/>
  <c r="V36" i="50977"/>
  <c r="V37" i="50977"/>
  <c r="U5" i="50977"/>
  <c r="U36" i="50977" s="1"/>
  <c r="T5" i="50977"/>
  <c r="T37" i="50977" s="1"/>
  <c r="S5" i="50977"/>
  <c r="S36" i="50977" s="1"/>
  <c r="R5" i="50977"/>
  <c r="R36" i="50977"/>
  <c r="Q5" i="50977"/>
  <c r="P5" i="50977"/>
  <c r="P35" i="50977" s="1"/>
  <c r="O5" i="50977"/>
  <c r="O35" i="50977" s="1"/>
  <c r="L5" i="50977"/>
  <c r="K5" i="50977"/>
  <c r="J5" i="50977"/>
  <c r="J36" i="50977" s="1"/>
  <c r="I5" i="50977"/>
  <c r="H5" i="50977"/>
  <c r="H35" i="50977" s="1"/>
  <c r="G5" i="50977"/>
  <c r="F5" i="50977"/>
  <c r="F36" i="50977" s="1"/>
  <c r="E5" i="50977"/>
  <c r="E35" i="50977" s="1"/>
  <c r="AG35" i="50977"/>
  <c r="AE74" i="50977" a="1"/>
  <c r="AD73" i="50977" a="1"/>
  <c r="G35" i="50977"/>
  <c r="R35" i="50977"/>
  <c r="T35" i="50977"/>
  <c r="AA35" i="50977"/>
  <c r="AB35" i="50977"/>
  <c r="AC35" i="50977"/>
  <c r="AE35" i="50977"/>
  <c r="G36" i="50977"/>
  <c r="Q36" i="50977"/>
  <c r="T36" i="50977"/>
  <c r="AA36" i="50977"/>
  <c r="AB36" i="50977"/>
  <c r="AC36" i="50977"/>
  <c r="AE36" i="50977"/>
  <c r="Z38" i="50977"/>
  <c r="AA38" i="50977"/>
  <c r="AB38" i="50977"/>
  <c r="AC38" i="50977"/>
  <c r="AD38" i="50977"/>
  <c r="AA70" i="50977" a="1"/>
  <c r="AA71" i="50977" s="1"/>
  <c r="Z69" i="50977" a="1"/>
  <c r="Z74" i="50977" s="1"/>
  <c r="Z69" i="50977"/>
  <c r="AD73" i="50977"/>
  <c r="U64" i="50977" a="1"/>
  <c r="U72" i="50977" s="1"/>
  <c r="U74" i="50977"/>
  <c r="U69" i="50977"/>
  <c r="U64" i="50977"/>
  <c r="T63" i="50977" a="1"/>
  <c r="T72" i="50977" s="1"/>
  <c r="T69" i="50977"/>
  <c r="T63" i="50977"/>
  <c r="R61" i="50977" a="1"/>
  <c r="R67" i="50977" s="1"/>
  <c r="S62" i="50977" a="1"/>
  <c r="S67" i="50977" s="1"/>
  <c r="R74" i="50977"/>
  <c r="S71" i="50977"/>
  <c r="AG44" i="50977"/>
  <c r="AF44" i="50977"/>
  <c r="AF78" i="50977" s="1"/>
  <c r="W44" i="50977"/>
  <c r="W78" i="50977" s="1"/>
  <c r="V44" i="50977"/>
  <c r="U44" i="50977"/>
  <c r="T44" i="50977"/>
  <c r="AG76" i="50977"/>
  <c r="M17" i="50976"/>
  <c r="M101" i="50976" s="1"/>
  <c r="M18" i="50976"/>
  <c r="M102" i="50976" s="1"/>
  <c r="M19" i="50976"/>
  <c r="M20" i="50976"/>
  <c r="M21" i="50976"/>
  <c r="M105" i="50976" s="1"/>
  <c r="M22" i="50976"/>
  <c r="M23" i="50976"/>
  <c r="M24" i="50976"/>
  <c r="M108" i="50976" s="1"/>
  <c r="M25" i="50976"/>
  <c r="M26" i="50976"/>
  <c r="M27" i="50976"/>
  <c r="M28" i="50976"/>
  <c r="M29" i="50976"/>
  <c r="M30" i="50976"/>
  <c r="M31" i="50976"/>
  <c r="M32" i="50976"/>
  <c r="M33" i="50976"/>
  <c r="M34" i="50976"/>
  <c r="L35" i="50976"/>
  <c r="L8" i="50976"/>
  <c r="L92" i="50976" s="1"/>
  <c r="L9" i="50976"/>
  <c r="L93" i="50976" s="1"/>
  <c r="L10" i="50976"/>
  <c r="L94" i="50976" s="1"/>
  <c r="L12" i="50976"/>
  <c r="L16" i="50976"/>
  <c r="L100" i="50976" s="1"/>
  <c r="L17" i="50976"/>
  <c r="L101" i="50976" s="1"/>
  <c r="L18" i="50976"/>
  <c r="L102" i="50976" s="1"/>
  <c r="L19" i="50976"/>
  <c r="L103" i="50976" s="1"/>
  <c r="L20" i="50976"/>
  <c r="L104" i="50976" s="1"/>
  <c r="L21" i="50976"/>
  <c r="L22" i="50976"/>
  <c r="L106" i="50976" s="1"/>
  <c r="L23" i="50976"/>
  <c r="L24" i="50976"/>
  <c r="L25" i="50976"/>
  <c r="L26" i="50976"/>
  <c r="L110" i="50976" s="1"/>
  <c r="L27" i="50976"/>
  <c r="L28" i="50976"/>
  <c r="L29" i="50976"/>
  <c r="L30" i="50976"/>
  <c r="L114" i="50976"/>
  <c r="L31" i="50976"/>
  <c r="L32" i="50976"/>
  <c r="L33" i="50976"/>
  <c r="L34" i="50976"/>
  <c r="L118" i="50976" s="1"/>
  <c r="H35" i="50976"/>
  <c r="H154" i="50976" s="1"/>
  <c r="F8" i="50976"/>
  <c r="F92" i="50976" s="1"/>
  <c r="F9" i="50976"/>
  <c r="F10" i="50976"/>
  <c r="F11" i="50976"/>
  <c r="F95" i="50976" s="1"/>
  <c r="F12" i="50976"/>
  <c r="F13" i="50976"/>
  <c r="F97" i="50976" s="1"/>
  <c r="F14" i="50976"/>
  <c r="F15" i="50976"/>
  <c r="F99" i="50976" s="1"/>
  <c r="F17" i="50976"/>
  <c r="F18" i="50976"/>
  <c r="F19" i="50976"/>
  <c r="F20" i="50976"/>
  <c r="F21" i="50976"/>
  <c r="F22" i="50976"/>
  <c r="H8" i="50976"/>
  <c r="H92" i="50976" s="1"/>
  <c r="H10" i="50976"/>
  <c r="H94" i="50976" s="1"/>
  <c r="H11" i="50976"/>
  <c r="H12" i="50976"/>
  <c r="H96" i="50976" s="1"/>
  <c r="H14" i="50976"/>
  <c r="H98" i="50976" s="1"/>
  <c r="H16" i="50976"/>
  <c r="H100" i="50976" s="1"/>
  <c r="H18" i="50976"/>
  <c r="H102" i="50976" s="1"/>
  <c r="H19" i="50976"/>
  <c r="H103" i="50976" s="1"/>
  <c r="H20" i="50976"/>
  <c r="H104" i="50976" s="1"/>
  <c r="H22" i="50976"/>
  <c r="H106" i="50976" s="1"/>
  <c r="H24" i="50976"/>
  <c r="H26" i="50976"/>
  <c r="H110" i="50976" s="1"/>
  <c r="H27" i="50976"/>
  <c r="H28" i="50976"/>
  <c r="H112" i="50976" s="1"/>
  <c r="H30" i="50976"/>
  <c r="H149" i="50976" s="1"/>
  <c r="H32" i="50976"/>
  <c r="H78" i="50976" s="1"/>
  <c r="H34" i="50976"/>
  <c r="H153" i="50976" s="1"/>
  <c r="F23" i="50976"/>
  <c r="F24" i="50976"/>
  <c r="F25" i="50976"/>
  <c r="G25" i="50976" s="1"/>
  <c r="G109" i="50976" s="1"/>
  <c r="F26" i="50976"/>
  <c r="F110" i="50976" s="1"/>
  <c r="F27" i="50976"/>
  <c r="G27" i="50976"/>
  <c r="G111" i="50976" s="1"/>
  <c r="F28" i="50976"/>
  <c r="F29" i="50976"/>
  <c r="F30" i="50976"/>
  <c r="F149" i="50976"/>
  <c r="F31" i="50976"/>
  <c r="G31" i="50976"/>
  <c r="G150" i="50976" s="1"/>
  <c r="F32" i="50976"/>
  <c r="F151" i="50976"/>
  <c r="F33" i="50976"/>
  <c r="G33" i="50976"/>
  <c r="G152" i="50976" s="1"/>
  <c r="F34" i="50976"/>
  <c r="F153" i="50976"/>
  <c r="F35" i="50976"/>
  <c r="G35" i="50976"/>
  <c r="G154" i="50976" s="1"/>
  <c r="I36" i="50976"/>
  <c r="X36" i="50976" s="1"/>
  <c r="W15" i="50976"/>
  <c r="W25" i="50976"/>
  <c r="W27" i="50976"/>
  <c r="W28" i="50976"/>
  <c r="W29" i="50976"/>
  <c r="W31" i="50976"/>
  <c r="W32" i="50976"/>
  <c r="W33" i="50976"/>
  <c r="W35" i="50976"/>
  <c r="E36" i="50976"/>
  <c r="W36" i="50976"/>
  <c r="A1" i="50984"/>
  <c r="A3" i="50984" s="1"/>
  <c r="D9" i="50984"/>
  <c r="B40" i="50984"/>
  <c r="F154" i="50976"/>
  <c r="E154" i="50976"/>
  <c r="E153" i="50976"/>
  <c r="F152" i="50976"/>
  <c r="E152" i="50976"/>
  <c r="E151" i="50976"/>
  <c r="F150" i="50976"/>
  <c r="E150" i="50976"/>
  <c r="E149" i="50976"/>
  <c r="B9" i="50984"/>
  <c r="C9" i="50984"/>
  <c r="E9" i="50984"/>
  <c r="F9" i="50984"/>
  <c r="G9" i="50984"/>
  <c r="H9" i="50984"/>
  <c r="I9" i="50984"/>
  <c r="J9" i="50984"/>
  <c r="K9" i="50984"/>
  <c r="L9" i="50984"/>
  <c r="N9" i="50984"/>
  <c r="L40" i="50984"/>
  <c r="C40" i="50984"/>
  <c r="M9" i="50984"/>
  <c r="P9" i="50984"/>
  <c r="N40" i="50984"/>
  <c r="I40" i="50984"/>
  <c r="F148" i="50976"/>
  <c r="G40" i="50984"/>
  <c r="E148" i="50976"/>
  <c r="W40" i="50984"/>
  <c r="O9" i="50984"/>
  <c r="Q9" i="50984"/>
  <c r="O40" i="50984"/>
  <c r="E40" i="50984"/>
  <c r="R9" i="50984"/>
  <c r="S9" i="50984"/>
  <c r="T9" i="50984"/>
  <c r="U9" i="50984"/>
  <c r="V9" i="50984"/>
  <c r="W9" i="50984"/>
  <c r="F40" i="50984"/>
  <c r="T40" i="50984"/>
  <c r="E147" i="50976"/>
  <c r="V40" i="50984"/>
  <c r="M40" i="50984"/>
  <c r="G146" i="50976"/>
  <c r="S40" i="50984"/>
  <c r="F146" i="50976"/>
  <c r="F158" i="50976"/>
  <c r="G158" i="50976"/>
  <c r="H158" i="50976"/>
  <c r="I158" i="50976"/>
  <c r="J158" i="50976"/>
  <c r="K158" i="50976"/>
  <c r="L158" i="50976"/>
  <c r="M158" i="50976"/>
  <c r="N158" i="50976"/>
  <c r="E158" i="50976"/>
  <c r="D154" i="50976"/>
  <c r="C154" i="50976"/>
  <c r="B154" i="50976"/>
  <c r="D153" i="50976"/>
  <c r="C153" i="50976"/>
  <c r="B153" i="50976"/>
  <c r="D152" i="50976"/>
  <c r="C152" i="50976"/>
  <c r="B152" i="50976"/>
  <c r="D151" i="50976"/>
  <c r="C151" i="50976"/>
  <c r="B151" i="50976"/>
  <c r="D150" i="50976"/>
  <c r="C150" i="50976"/>
  <c r="B150" i="50976"/>
  <c r="D149" i="50976"/>
  <c r="C149" i="50976"/>
  <c r="B149" i="50976"/>
  <c r="D148" i="50976"/>
  <c r="C148" i="50976"/>
  <c r="B148" i="50976"/>
  <c r="D147" i="50976"/>
  <c r="C147" i="50976"/>
  <c r="B147" i="50976"/>
  <c r="D146" i="50976"/>
  <c r="C146" i="50976"/>
  <c r="B146" i="50976"/>
  <c r="D145" i="50976"/>
  <c r="C145" i="50976"/>
  <c r="B145" i="50976"/>
  <c r="D144" i="50976"/>
  <c r="C144" i="50976"/>
  <c r="B144" i="50976"/>
  <c r="D143" i="50976"/>
  <c r="C143" i="50976"/>
  <c r="B143" i="50976"/>
  <c r="D142" i="50976"/>
  <c r="C142" i="50976"/>
  <c r="B142" i="50976"/>
  <c r="D141" i="50976"/>
  <c r="C141" i="50976"/>
  <c r="B141" i="50976"/>
  <c r="D140" i="50976"/>
  <c r="C140" i="50976"/>
  <c r="B140" i="50976"/>
  <c r="D139" i="50976"/>
  <c r="C139" i="50976"/>
  <c r="B139" i="50976"/>
  <c r="D138" i="50976"/>
  <c r="C138" i="50976"/>
  <c r="B138" i="50976"/>
  <c r="D137" i="50976"/>
  <c r="C137" i="50976"/>
  <c r="B137" i="50976"/>
  <c r="D136" i="50976"/>
  <c r="C136" i="50976"/>
  <c r="B136" i="50976"/>
  <c r="D135" i="50976"/>
  <c r="C135" i="50976"/>
  <c r="B135" i="50976"/>
  <c r="D134" i="50976"/>
  <c r="C134" i="50976"/>
  <c r="B134" i="50976"/>
  <c r="D133" i="50976"/>
  <c r="C133" i="50976"/>
  <c r="B133" i="50976"/>
  <c r="D132" i="50976"/>
  <c r="C132" i="50976"/>
  <c r="B132" i="50976"/>
  <c r="D131" i="50976"/>
  <c r="C131" i="50976"/>
  <c r="B131" i="50976"/>
  <c r="D130" i="50976"/>
  <c r="C130" i="50976"/>
  <c r="B130" i="50976"/>
  <c r="D129" i="50976"/>
  <c r="C129" i="50976"/>
  <c r="B129" i="50976"/>
  <c r="D128" i="50976"/>
  <c r="C128" i="50976"/>
  <c r="B128" i="50976"/>
  <c r="D127" i="50976"/>
  <c r="C127" i="50976"/>
  <c r="B127" i="50976"/>
  <c r="D126" i="50976"/>
  <c r="C126" i="50976"/>
  <c r="B126" i="50976"/>
  <c r="A91" i="50976"/>
  <c r="B91" i="50976"/>
  <c r="C7" i="50976"/>
  <c r="C91" i="50976"/>
  <c r="D7" i="50976"/>
  <c r="D91" i="50976"/>
  <c r="F91" i="50976"/>
  <c r="A92" i="50976"/>
  <c r="B8" i="50976"/>
  <c r="B92" i="50976" s="1"/>
  <c r="C8" i="50976"/>
  <c r="C92" i="50976" s="1"/>
  <c r="D8" i="50976"/>
  <c r="D92" i="50976" s="1"/>
  <c r="A93" i="50976"/>
  <c r="B93" i="50976"/>
  <c r="C9" i="50976"/>
  <c r="C93" i="50976" s="1"/>
  <c r="D9" i="50976"/>
  <c r="D93" i="50976" s="1"/>
  <c r="F93" i="50976"/>
  <c r="A94" i="50976"/>
  <c r="B94" i="50976"/>
  <c r="C10" i="50976"/>
  <c r="C94" i="50976"/>
  <c r="D10" i="50976"/>
  <c r="D94" i="50976"/>
  <c r="A95" i="50976"/>
  <c r="B11" i="50976"/>
  <c r="B95" i="50976" s="1"/>
  <c r="C11" i="50976"/>
  <c r="C95" i="50976"/>
  <c r="D11" i="50976"/>
  <c r="D95" i="50976"/>
  <c r="A96" i="50976"/>
  <c r="B12" i="50976"/>
  <c r="B96" i="50976" s="1"/>
  <c r="C12" i="50976"/>
  <c r="C96" i="50976" s="1"/>
  <c r="D12" i="50976"/>
  <c r="D96" i="50976" s="1"/>
  <c r="A97" i="50976"/>
  <c r="B13" i="50976"/>
  <c r="B97" i="50976" s="1"/>
  <c r="C13" i="50976"/>
  <c r="C97" i="50976"/>
  <c r="D13" i="50976"/>
  <c r="D97" i="50976"/>
  <c r="A98" i="50976"/>
  <c r="B14" i="50976"/>
  <c r="B98" i="50976" s="1"/>
  <c r="C14" i="50976"/>
  <c r="C98" i="50976"/>
  <c r="D14" i="50976"/>
  <c r="D98" i="50976"/>
  <c r="F98" i="50976"/>
  <c r="A99" i="50976"/>
  <c r="B15" i="50976"/>
  <c r="B99" i="50976" s="1"/>
  <c r="C15" i="50976"/>
  <c r="C99" i="50976" s="1"/>
  <c r="D15" i="50976"/>
  <c r="D99" i="50976" s="1"/>
  <c r="E99" i="50976"/>
  <c r="M99" i="50976"/>
  <c r="A100" i="50976"/>
  <c r="B16" i="50976"/>
  <c r="B100" i="50976" s="1"/>
  <c r="C16" i="50976"/>
  <c r="C100" i="50976"/>
  <c r="D16" i="50976"/>
  <c r="D100" i="50976"/>
  <c r="F100" i="50976"/>
  <c r="A101" i="50976"/>
  <c r="B17" i="50976"/>
  <c r="B101" i="50976" s="1"/>
  <c r="C17" i="50976"/>
  <c r="C101" i="50976" s="1"/>
  <c r="D17" i="50976"/>
  <c r="D101" i="50976" s="1"/>
  <c r="A102" i="50976"/>
  <c r="B18" i="50976"/>
  <c r="B102" i="50976" s="1"/>
  <c r="C18" i="50976"/>
  <c r="C102" i="50976"/>
  <c r="D18" i="50976"/>
  <c r="D102" i="50976"/>
  <c r="A103" i="50976"/>
  <c r="B19" i="50976"/>
  <c r="B103" i="50976" s="1"/>
  <c r="C19" i="50976"/>
  <c r="C103" i="50976"/>
  <c r="D19" i="50976"/>
  <c r="D103" i="50976"/>
  <c r="F103" i="50976"/>
  <c r="M103" i="50976"/>
  <c r="A104" i="50976"/>
  <c r="B20" i="50976"/>
  <c r="B104" i="50976" s="1"/>
  <c r="C20" i="50976"/>
  <c r="C104" i="50976"/>
  <c r="D20" i="50976"/>
  <c r="D104" i="50976"/>
  <c r="M104" i="50976"/>
  <c r="A105" i="50976"/>
  <c r="B21" i="50976"/>
  <c r="B105" i="50976" s="1"/>
  <c r="C21" i="50976"/>
  <c r="C105" i="50976"/>
  <c r="D21" i="50976"/>
  <c r="D105" i="50976"/>
  <c r="F105" i="50976"/>
  <c r="L105" i="50976"/>
  <c r="A106" i="50976"/>
  <c r="B22" i="50976"/>
  <c r="B106" i="50976" s="1"/>
  <c r="C22" i="50976"/>
  <c r="C106" i="50976"/>
  <c r="D22" i="50976"/>
  <c r="D106" i="50976"/>
  <c r="F106" i="50976"/>
  <c r="M106" i="50976"/>
  <c r="A107" i="50976"/>
  <c r="B107" i="50976"/>
  <c r="C23" i="50976"/>
  <c r="C107" i="50976"/>
  <c r="D23" i="50976"/>
  <c r="D107" i="50976"/>
  <c r="F107" i="50976"/>
  <c r="L107" i="50976"/>
  <c r="M107" i="50976"/>
  <c r="A108" i="50976"/>
  <c r="B24" i="50976"/>
  <c r="B108" i="50976" s="1"/>
  <c r="C24" i="50976"/>
  <c r="C108" i="50976"/>
  <c r="D24" i="50976"/>
  <c r="D108" i="50976"/>
  <c r="L108" i="50976"/>
  <c r="A109" i="50976"/>
  <c r="B25" i="50976"/>
  <c r="B109" i="50976"/>
  <c r="C25" i="50976"/>
  <c r="C109" i="50976"/>
  <c r="D25" i="50976"/>
  <c r="D109" i="50976"/>
  <c r="E109" i="50976"/>
  <c r="F109" i="50976"/>
  <c r="L109" i="50976"/>
  <c r="M109" i="50976"/>
  <c r="N109" i="50976"/>
  <c r="A110" i="50976"/>
  <c r="B26" i="50976"/>
  <c r="B110" i="50976" s="1"/>
  <c r="C26" i="50976"/>
  <c r="C110" i="50976" s="1"/>
  <c r="D26" i="50976"/>
  <c r="D110" i="50976" s="1"/>
  <c r="E110" i="50976"/>
  <c r="M110" i="50976"/>
  <c r="N110" i="50976"/>
  <c r="A111" i="50976"/>
  <c r="B27" i="50976"/>
  <c r="B111" i="50976"/>
  <c r="C27" i="50976"/>
  <c r="C111" i="50976"/>
  <c r="D27" i="50976"/>
  <c r="D111" i="50976"/>
  <c r="F111" i="50976"/>
  <c r="L111" i="50976"/>
  <c r="M111" i="50976"/>
  <c r="N111" i="50976"/>
  <c r="A112" i="50976"/>
  <c r="B28" i="50976"/>
  <c r="B112" i="50976" s="1"/>
  <c r="C28" i="50976"/>
  <c r="C112" i="50976" s="1"/>
  <c r="D28" i="50976"/>
  <c r="D112" i="50976" s="1"/>
  <c r="E112" i="50976"/>
  <c r="F112" i="50976"/>
  <c r="L112" i="50976"/>
  <c r="M112" i="50976"/>
  <c r="N112" i="50976"/>
  <c r="A113" i="50976"/>
  <c r="B29" i="50976"/>
  <c r="B113" i="50976" s="1"/>
  <c r="C29" i="50976"/>
  <c r="C113" i="50976" s="1"/>
  <c r="D29" i="50976"/>
  <c r="D113" i="50976" s="1"/>
  <c r="E113" i="50976"/>
  <c r="F113" i="50976"/>
  <c r="L113" i="50976"/>
  <c r="M113" i="50976"/>
  <c r="N113" i="50976"/>
  <c r="A114" i="50976"/>
  <c r="B30" i="50976"/>
  <c r="B114" i="50976" s="1"/>
  <c r="C30" i="50976"/>
  <c r="C114" i="50976" s="1"/>
  <c r="D30" i="50976"/>
  <c r="D114" i="50976" s="1"/>
  <c r="E114" i="50976"/>
  <c r="M114" i="50976"/>
  <c r="N114" i="50976"/>
  <c r="A115" i="50976"/>
  <c r="B31" i="50976"/>
  <c r="B115" i="50976" s="1"/>
  <c r="C31" i="50976"/>
  <c r="C115" i="50976" s="1"/>
  <c r="D31" i="50976"/>
  <c r="D115" i="50976" s="1"/>
  <c r="E115" i="50976"/>
  <c r="F115" i="50976"/>
  <c r="G115" i="50976"/>
  <c r="L115" i="50976"/>
  <c r="M115" i="50976"/>
  <c r="N115" i="50976"/>
  <c r="A116" i="50976"/>
  <c r="B32" i="50976"/>
  <c r="B116" i="50976"/>
  <c r="C32" i="50976"/>
  <c r="C116" i="50976"/>
  <c r="D32" i="50976"/>
  <c r="D116" i="50976"/>
  <c r="E116" i="50976"/>
  <c r="L116" i="50976"/>
  <c r="M116" i="50976"/>
  <c r="N116" i="50976"/>
  <c r="A117" i="50976"/>
  <c r="B33" i="50976"/>
  <c r="B117" i="50976" s="1"/>
  <c r="C33" i="50976"/>
  <c r="C117" i="50976" s="1"/>
  <c r="D33" i="50976"/>
  <c r="D117" i="50976" s="1"/>
  <c r="E117" i="50976"/>
  <c r="F117" i="50976"/>
  <c r="G117" i="50976"/>
  <c r="L117" i="50976"/>
  <c r="M117" i="50976"/>
  <c r="N117" i="50976"/>
  <c r="A118" i="50976"/>
  <c r="B34" i="50976"/>
  <c r="B118" i="50976"/>
  <c r="C34" i="50976"/>
  <c r="C118" i="50976"/>
  <c r="D34" i="50976"/>
  <c r="D118" i="50976"/>
  <c r="E118" i="50976"/>
  <c r="F118" i="50976"/>
  <c r="M118" i="50976"/>
  <c r="N118" i="50976"/>
  <c r="A119" i="50976"/>
  <c r="B35" i="50976"/>
  <c r="B119" i="50976" s="1"/>
  <c r="C35" i="50976"/>
  <c r="C119" i="50976" s="1"/>
  <c r="D35" i="50976"/>
  <c r="D119" i="50976" s="1"/>
  <c r="E119" i="50976"/>
  <c r="F119" i="50976"/>
  <c r="L119" i="50976"/>
  <c r="M119" i="50976"/>
  <c r="N119" i="50976"/>
  <c r="B90" i="50976"/>
  <c r="C90" i="50976"/>
  <c r="D90" i="50976"/>
  <c r="E90" i="50976"/>
  <c r="F90" i="50976"/>
  <c r="G90" i="50976"/>
  <c r="H90" i="50976"/>
  <c r="I90" i="50976"/>
  <c r="J90" i="50976"/>
  <c r="K90" i="50976"/>
  <c r="L90" i="50976"/>
  <c r="M90" i="50976"/>
  <c r="N90" i="50976"/>
  <c r="A90" i="50976"/>
  <c r="F81" i="50976"/>
  <c r="F80" i="50976"/>
  <c r="F79" i="50976"/>
  <c r="F77" i="50976"/>
  <c r="F76" i="50976"/>
  <c r="F75" i="50976"/>
  <c r="F74" i="50976"/>
  <c r="F73" i="50976"/>
  <c r="F72" i="50976"/>
  <c r="F71" i="50976"/>
  <c r="G81" i="50976"/>
  <c r="G79" i="50976"/>
  <c r="G77" i="50976"/>
  <c r="G73" i="50976"/>
  <c r="G71" i="50976"/>
  <c r="L81" i="50976"/>
  <c r="L80" i="50976"/>
  <c r="L79" i="50976"/>
  <c r="L78" i="50976"/>
  <c r="L77" i="50976"/>
  <c r="L76" i="50976"/>
  <c r="L75" i="50976"/>
  <c r="L74" i="50976"/>
  <c r="L73" i="50976"/>
  <c r="L72" i="50976"/>
  <c r="L71" i="50976"/>
  <c r="M81" i="50976"/>
  <c r="M80" i="50976"/>
  <c r="M79" i="50976"/>
  <c r="M78" i="50976"/>
  <c r="M77" i="50976"/>
  <c r="M76" i="50976"/>
  <c r="M75" i="50976"/>
  <c r="M74" i="50976"/>
  <c r="M73" i="50976"/>
  <c r="M72" i="50976"/>
  <c r="M71" i="50976"/>
  <c r="N81" i="50976"/>
  <c r="N80" i="50976"/>
  <c r="N79" i="50976"/>
  <c r="N78" i="50976"/>
  <c r="N77" i="50976"/>
  <c r="N76" i="50976"/>
  <c r="N75" i="50976"/>
  <c r="N74" i="50976"/>
  <c r="N73" i="50976"/>
  <c r="N72" i="50976"/>
  <c r="N71" i="50976"/>
  <c r="E81" i="50976"/>
  <c r="E80" i="50976"/>
  <c r="E79" i="50976"/>
  <c r="E78" i="50976"/>
  <c r="E77" i="50976"/>
  <c r="E76" i="50976"/>
  <c r="E75" i="50976"/>
  <c r="E74" i="50976"/>
  <c r="E73" i="50976"/>
  <c r="E72" i="50976"/>
  <c r="E71" i="50976"/>
  <c r="AP66" i="50976"/>
  <c r="AQ66" i="50976"/>
  <c r="AR66" i="50976"/>
  <c r="AQ56" i="50976"/>
  <c r="AR56" i="50976"/>
  <c r="AQ57" i="50976"/>
  <c r="AR57" i="50976"/>
  <c r="AQ58" i="50976"/>
  <c r="AR58" i="50976"/>
  <c r="AQ59" i="50976"/>
  <c r="AR59" i="50976"/>
  <c r="AQ60" i="50976"/>
  <c r="AR60" i="50976"/>
  <c r="AQ61" i="50976"/>
  <c r="AR61" i="50976"/>
  <c r="AQ62" i="50976"/>
  <c r="AR62" i="50976"/>
  <c r="AQ63" i="50976"/>
  <c r="AR63" i="50976"/>
  <c r="AQ64" i="50976"/>
  <c r="AR64" i="50976"/>
  <c r="AQ65" i="50976"/>
  <c r="AR65" i="50976"/>
  <c r="AR55" i="50976"/>
  <c r="AP56" i="50976"/>
  <c r="AP57" i="50976"/>
  <c r="AP58" i="50976"/>
  <c r="AP59" i="50976"/>
  <c r="AP60" i="50976"/>
  <c r="AP61" i="50976"/>
  <c r="AP62" i="50976"/>
  <c r="AP63" i="50976"/>
  <c r="AP64" i="50976"/>
  <c r="AP65" i="50976"/>
  <c r="AQ55" i="50976"/>
  <c r="B75" i="50976"/>
  <c r="B76" i="50976"/>
  <c r="B77" i="50976"/>
  <c r="B78" i="50976"/>
  <c r="B79" i="50976"/>
  <c r="B80" i="50976"/>
  <c r="B81" i="50976"/>
  <c r="B54" i="50976"/>
  <c r="B55" i="50976"/>
  <c r="B56" i="50976"/>
  <c r="B57" i="50976"/>
  <c r="B58" i="50976"/>
  <c r="B59" i="50976"/>
  <c r="B60" i="50976"/>
  <c r="B61" i="50976"/>
  <c r="B62" i="50976"/>
  <c r="B63" i="50976"/>
  <c r="B64" i="50976"/>
  <c r="B65" i="50976"/>
  <c r="B66" i="50976"/>
  <c r="B67" i="50976"/>
  <c r="B68" i="50976"/>
  <c r="B69" i="50976"/>
  <c r="B70" i="50976"/>
  <c r="B71" i="50976"/>
  <c r="B72" i="50976"/>
  <c r="B73" i="50976"/>
  <c r="B74" i="50976"/>
  <c r="B53" i="50976"/>
  <c r="D53" i="50976"/>
  <c r="D81" i="50976"/>
  <c r="D80" i="50976"/>
  <c r="D79" i="50976"/>
  <c r="D78" i="50976"/>
  <c r="D77" i="50976"/>
  <c r="D76" i="50976"/>
  <c r="D75" i="50976"/>
  <c r="D74" i="50976"/>
  <c r="D73" i="50976"/>
  <c r="D72" i="50976"/>
  <c r="D71" i="50976"/>
  <c r="D70" i="50976"/>
  <c r="D69" i="50976"/>
  <c r="D68" i="50976"/>
  <c r="D67" i="50976"/>
  <c r="D66" i="50976"/>
  <c r="D65" i="50976"/>
  <c r="D64" i="50976"/>
  <c r="D63" i="50976"/>
  <c r="D62" i="50976"/>
  <c r="D61" i="50976"/>
  <c r="D60" i="50976"/>
  <c r="D59" i="50976"/>
  <c r="D58" i="50976"/>
  <c r="D57" i="50976"/>
  <c r="D56" i="50976"/>
  <c r="D55" i="50976"/>
  <c r="D54" i="50976"/>
  <c r="C81" i="50976"/>
  <c r="C80" i="50976"/>
  <c r="C79" i="50976"/>
  <c r="C78" i="50976"/>
  <c r="C77" i="50976"/>
  <c r="C76" i="50976"/>
  <c r="C75" i="50976"/>
  <c r="C74" i="50976"/>
  <c r="C73" i="50976"/>
  <c r="C72" i="50976"/>
  <c r="C71" i="50976"/>
  <c r="C70" i="50976"/>
  <c r="C69" i="50976"/>
  <c r="C68" i="50976"/>
  <c r="C67" i="50976"/>
  <c r="C66" i="50976"/>
  <c r="C65" i="50976"/>
  <c r="C64" i="50976"/>
  <c r="C63" i="50976"/>
  <c r="C62" i="50976"/>
  <c r="C61" i="50976"/>
  <c r="C60" i="50976"/>
  <c r="C59" i="50976"/>
  <c r="C58" i="50976"/>
  <c r="C57" i="50976"/>
  <c r="C56" i="50976"/>
  <c r="C55" i="50976"/>
  <c r="C54" i="50976"/>
  <c r="C53" i="50976"/>
  <c r="M3" i="50976"/>
  <c r="P1" i="50976"/>
  <c r="O2" i="50976"/>
  <c r="H2" i="50976"/>
  <c r="R36" i="50976"/>
  <c r="O16" i="50976"/>
  <c r="O25" i="50976"/>
  <c r="O26" i="50976"/>
  <c r="O27" i="50976"/>
  <c r="O28" i="50976"/>
  <c r="O29" i="50976"/>
  <c r="O30" i="50976"/>
  <c r="O31" i="50976"/>
  <c r="O32" i="50976"/>
  <c r="O33" i="50976"/>
  <c r="O34" i="50976"/>
  <c r="O35" i="50976"/>
  <c r="F38" i="50976"/>
  <c r="G38" i="50976"/>
  <c r="H38" i="50976"/>
  <c r="I38" i="50976"/>
  <c r="J38" i="50976"/>
  <c r="F36" i="50976"/>
  <c r="H36" i="50976"/>
  <c r="J36" i="50976"/>
  <c r="K36" i="50976"/>
  <c r="H1" i="50976"/>
  <c r="U40" i="50984"/>
  <c r="D40" i="50984"/>
  <c r="G144" i="50976"/>
  <c r="J40" i="50984"/>
  <c r="F144" i="50976"/>
  <c r="K40" i="50984"/>
  <c r="E144" i="50976"/>
  <c r="H40" i="50984"/>
  <c r="Q40" i="50984"/>
  <c r="R40" i="50984"/>
  <c r="P40" i="50984"/>
  <c r="E145" i="50976"/>
  <c r="H145" i="50976"/>
  <c r="F145" i="50976"/>
  <c r="N20" i="50978"/>
  <c r="N104" i="50978" s="1"/>
  <c r="N21" i="50978"/>
  <c r="N22" i="50978"/>
  <c r="N23" i="50978"/>
  <c r="N25" i="50978"/>
  <c r="N26" i="50978"/>
  <c r="N72" i="50978"/>
  <c r="N27" i="50978"/>
  <c r="N73" i="50978"/>
  <c r="N28" i="50978"/>
  <c r="N29" i="50978"/>
  <c r="N30" i="50978"/>
  <c r="N76" i="50978"/>
  <c r="N31" i="50978"/>
  <c r="N77" i="50978"/>
  <c r="N32" i="50978"/>
  <c r="N33" i="50978"/>
  <c r="N34" i="50978"/>
  <c r="N80" i="50978"/>
  <c r="N35" i="50978"/>
  <c r="N119" i="50978"/>
  <c r="M20" i="50978"/>
  <c r="M25" i="50978"/>
  <c r="M26" i="50978"/>
  <c r="M27" i="50978"/>
  <c r="M28" i="50978"/>
  <c r="M30" i="50978"/>
  <c r="M32" i="50978"/>
  <c r="M33" i="50978"/>
  <c r="M35" i="50978"/>
  <c r="L25" i="50978"/>
  <c r="L26" i="50978"/>
  <c r="L28" i="50978"/>
  <c r="O28" i="50978" s="1"/>
  <c r="L29" i="50978"/>
  <c r="L30" i="50978"/>
  <c r="L31" i="50978"/>
  <c r="L32" i="50978"/>
  <c r="O32" i="50978"/>
  <c r="L33" i="50978"/>
  <c r="L35" i="50978"/>
  <c r="H7" i="50978"/>
  <c r="H8" i="50978"/>
  <c r="H9" i="50978"/>
  <c r="H93" i="50978" s="1"/>
  <c r="H10" i="50978"/>
  <c r="H94" i="50978" s="1"/>
  <c r="H11" i="50978"/>
  <c r="H95" i="50978" s="1"/>
  <c r="H12" i="50978"/>
  <c r="H96" i="50978" s="1"/>
  <c r="H13" i="50978"/>
  <c r="H97" i="50978" s="1"/>
  <c r="H14" i="50978"/>
  <c r="H17" i="50978"/>
  <c r="H101" i="50978" s="1"/>
  <c r="H18" i="50978"/>
  <c r="H19" i="50978"/>
  <c r="H103" i="50978" s="1"/>
  <c r="H20" i="50978"/>
  <c r="H104" i="50978" s="1"/>
  <c r="H21" i="50978"/>
  <c r="H105" i="50978" s="1"/>
  <c r="H22" i="50978"/>
  <c r="H106" i="50978" s="1"/>
  <c r="H23" i="50978"/>
  <c r="H107" i="50978" s="1"/>
  <c r="H24" i="50978"/>
  <c r="H108" i="50978" s="1"/>
  <c r="H25" i="50978"/>
  <c r="H109" i="50978" s="1"/>
  <c r="H26" i="50978"/>
  <c r="H110" i="50978" s="1"/>
  <c r="H27" i="50978"/>
  <c r="H73" i="50978" s="1"/>
  <c r="H28" i="50978"/>
  <c r="H29" i="50978"/>
  <c r="H113" i="50978" s="1"/>
  <c r="H30" i="50978"/>
  <c r="H114" i="50978" s="1"/>
  <c r="H31" i="50978"/>
  <c r="H115" i="50978" s="1"/>
  <c r="H32" i="50978"/>
  <c r="H33" i="50978"/>
  <c r="H117" i="50978" s="1"/>
  <c r="H34" i="50978"/>
  <c r="H118" i="50978" s="1"/>
  <c r="H35" i="50978"/>
  <c r="H81" i="50978" s="1"/>
  <c r="F11" i="50978"/>
  <c r="F95" i="50978" s="1"/>
  <c r="F12" i="50978"/>
  <c r="F96" i="50978" s="1"/>
  <c r="F14" i="50978"/>
  <c r="F98" i="50978" s="1"/>
  <c r="F16" i="50978"/>
  <c r="F100" i="50978" s="1"/>
  <c r="F17" i="50978"/>
  <c r="F18" i="50978"/>
  <c r="F102" i="50978" s="1"/>
  <c r="F19" i="50978"/>
  <c r="F103" i="50978" s="1"/>
  <c r="F20" i="50978"/>
  <c r="F104" i="50978" s="1"/>
  <c r="F21" i="50978"/>
  <c r="F22" i="50978"/>
  <c r="F106" i="50978" s="1"/>
  <c r="F23" i="50978"/>
  <c r="F107" i="50978" s="1"/>
  <c r="F24" i="50978"/>
  <c r="G24" i="50978" s="1"/>
  <c r="F25" i="50978"/>
  <c r="G25" i="50978" s="1"/>
  <c r="F26" i="50978"/>
  <c r="G26" i="50978" s="1"/>
  <c r="F27" i="50978"/>
  <c r="F111" i="50978" s="1"/>
  <c r="G27" i="50978"/>
  <c r="G111" i="50978" s="1"/>
  <c r="F28" i="50978"/>
  <c r="G28" i="50978" s="1"/>
  <c r="F29" i="50978"/>
  <c r="G29" i="50978" s="1"/>
  <c r="G113" i="50978" s="1"/>
  <c r="F30" i="50978"/>
  <c r="G30" i="50978" s="1"/>
  <c r="F31" i="50978"/>
  <c r="F115" i="50978" s="1"/>
  <c r="G31" i="50978"/>
  <c r="G115" i="50978" s="1"/>
  <c r="F32" i="50978"/>
  <c r="G32" i="50978" s="1"/>
  <c r="F33" i="50978"/>
  <c r="G33" i="50978" s="1"/>
  <c r="G117" i="50978" s="1"/>
  <c r="F34" i="50978"/>
  <c r="G34" i="50978"/>
  <c r="N158" i="50978"/>
  <c r="M158" i="50978"/>
  <c r="L158" i="50978"/>
  <c r="K158" i="50978"/>
  <c r="J158" i="50978"/>
  <c r="I158" i="50978"/>
  <c r="H158" i="50978"/>
  <c r="G158" i="50978"/>
  <c r="F158" i="50978"/>
  <c r="E158" i="50978"/>
  <c r="M119" i="50978"/>
  <c r="L119" i="50978"/>
  <c r="E119" i="50978"/>
  <c r="D35" i="50978"/>
  <c r="D119" i="50978" s="1"/>
  <c r="C35" i="50978"/>
  <c r="C119" i="50978" s="1"/>
  <c r="B35" i="50978"/>
  <c r="B119" i="50978" s="1"/>
  <c r="A119" i="50978"/>
  <c r="N118" i="50978"/>
  <c r="F118" i="50978"/>
  <c r="E118" i="50978"/>
  <c r="D34" i="50978"/>
  <c r="D118" i="50978" s="1"/>
  <c r="C34" i="50978"/>
  <c r="C118" i="50978" s="1"/>
  <c r="B34" i="50978"/>
  <c r="B118" i="50978" s="1"/>
  <c r="A118" i="50978"/>
  <c r="N117" i="50978"/>
  <c r="M117" i="50978"/>
  <c r="L117" i="50978"/>
  <c r="F117" i="50978"/>
  <c r="E117" i="50978"/>
  <c r="D33" i="50978"/>
  <c r="D117" i="50978" s="1"/>
  <c r="C33" i="50978"/>
  <c r="C117" i="50978" s="1"/>
  <c r="B33" i="50978"/>
  <c r="B117" i="50978" s="1"/>
  <c r="A117" i="50978"/>
  <c r="N116" i="50978"/>
  <c r="M116" i="50978"/>
  <c r="L116" i="50978"/>
  <c r="F116" i="50978"/>
  <c r="E116" i="50978"/>
  <c r="D32" i="50978"/>
  <c r="D116" i="50978" s="1"/>
  <c r="C32" i="50978"/>
  <c r="C116" i="50978" s="1"/>
  <c r="B32" i="50978"/>
  <c r="B116" i="50978" s="1"/>
  <c r="A116" i="50978"/>
  <c r="N115" i="50978"/>
  <c r="L115" i="50978"/>
  <c r="E115" i="50978"/>
  <c r="D31" i="50978"/>
  <c r="D115" i="50978" s="1"/>
  <c r="C31" i="50978"/>
  <c r="C115" i="50978" s="1"/>
  <c r="B31" i="50978"/>
  <c r="B115" i="50978" s="1"/>
  <c r="A115" i="50978"/>
  <c r="N114" i="50978"/>
  <c r="M114" i="50978"/>
  <c r="L114" i="50978"/>
  <c r="F114" i="50978"/>
  <c r="E114" i="50978"/>
  <c r="D30" i="50978"/>
  <c r="D114" i="50978" s="1"/>
  <c r="C30" i="50978"/>
  <c r="C114" i="50978" s="1"/>
  <c r="B30" i="50978"/>
  <c r="B114" i="50978" s="1"/>
  <c r="A114" i="50978"/>
  <c r="N113" i="50978"/>
  <c r="L113" i="50978"/>
  <c r="F113" i="50978"/>
  <c r="E113" i="50978"/>
  <c r="D29" i="50978"/>
  <c r="D113" i="50978" s="1"/>
  <c r="C29" i="50978"/>
  <c r="C113" i="50978" s="1"/>
  <c r="B29" i="50978"/>
  <c r="B113" i="50978" s="1"/>
  <c r="A113" i="50978"/>
  <c r="N112" i="50978"/>
  <c r="M112" i="50978"/>
  <c r="L112" i="50978"/>
  <c r="F112" i="50978"/>
  <c r="E112" i="50978"/>
  <c r="D28" i="50978"/>
  <c r="D112" i="50978" s="1"/>
  <c r="C28" i="50978"/>
  <c r="C112" i="50978" s="1"/>
  <c r="B28" i="50978"/>
  <c r="B112" i="50978" s="1"/>
  <c r="A112" i="50978"/>
  <c r="N111" i="50978"/>
  <c r="M111" i="50978"/>
  <c r="E111" i="50978"/>
  <c r="D27" i="50978"/>
  <c r="D111" i="50978" s="1"/>
  <c r="C27" i="50978"/>
  <c r="C111" i="50978" s="1"/>
  <c r="B27" i="50978"/>
  <c r="B111" i="50978" s="1"/>
  <c r="A111" i="50978"/>
  <c r="N110" i="50978"/>
  <c r="M110" i="50978"/>
  <c r="L110" i="50978"/>
  <c r="F110" i="50978"/>
  <c r="E110" i="50978"/>
  <c r="D26" i="50978"/>
  <c r="D110" i="50978" s="1"/>
  <c r="C26" i="50978"/>
  <c r="C110" i="50978" s="1"/>
  <c r="B26" i="50978"/>
  <c r="B110" i="50978" s="1"/>
  <c r="A110" i="50978"/>
  <c r="N109" i="50978"/>
  <c r="M109" i="50978"/>
  <c r="L109" i="50978"/>
  <c r="G109" i="50978"/>
  <c r="F109" i="50978"/>
  <c r="E109" i="50978"/>
  <c r="D25" i="50978"/>
  <c r="D109" i="50978"/>
  <c r="C25" i="50978"/>
  <c r="C109" i="50978"/>
  <c r="B25" i="50978"/>
  <c r="B109" i="50978"/>
  <c r="A109" i="50978"/>
  <c r="E108" i="50978"/>
  <c r="D24" i="50978"/>
  <c r="D108" i="50978" s="1"/>
  <c r="C24" i="50978"/>
  <c r="C108" i="50978" s="1"/>
  <c r="B24" i="50978"/>
  <c r="B108" i="50978" s="1"/>
  <c r="A108" i="50978"/>
  <c r="N107" i="50978"/>
  <c r="D23" i="50978"/>
  <c r="D107" i="50978" s="1"/>
  <c r="C23" i="50978"/>
  <c r="C107" i="50978" s="1"/>
  <c r="B23" i="50978"/>
  <c r="B107" i="50978" s="1"/>
  <c r="A107" i="50978"/>
  <c r="N106" i="50978"/>
  <c r="D22" i="50978"/>
  <c r="D106" i="50978" s="1"/>
  <c r="C22" i="50978"/>
  <c r="C106" i="50978" s="1"/>
  <c r="B22" i="50978"/>
  <c r="B106" i="50978" s="1"/>
  <c r="A106" i="50978"/>
  <c r="N105" i="50978"/>
  <c r="F105" i="50978"/>
  <c r="D21" i="50978"/>
  <c r="D105" i="50978" s="1"/>
  <c r="C21" i="50978"/>
  <c r="C105" i="50978" s="1"/>
  <c r="B21" i="50978"/>
  <c r="B105" i="50978" s="1"/>
  <c r="A105" i="50978"/>
  <c r="M104" i="50978"/>
  <c r="D20" i="50978"/>
  <c r="D104" i="50978"/>
  <c r="C20" i="50978"/>
  <c r="C104" i="50978"/>
  <c r="B20" i="50978"/>
  <c r="B104" i="50978" s="1"/>
  <c r="A104" i="50978"/>
  <c r="D19" i="50978"/>
  <c r="D103" i="50978"/>
  <c r="C19" i="50978"/>
  <c r="C103" i="50978"/>
  <c r="B19" i="50978"/>
  <c r="B103" i="50978" s="1"/>
  <c r="A103" i="50978"/>
  <c r="D18" i="50978"/>
  <c r="D102" i="50978"/>
  <c r="C18" i="50978"/>
  <c r="C102" i="50978"/>
  <c r="B18" i="50978"/>
  <c r="B102" i="50978" s="1"/>
  <c r="A102" i="50978"/>
  <c r="F101" i="50978"/>
  <c r="D17" i="50978"/>
  <c r="D101" i="50978" s="1"/>
  <c r="C17" i="50978"/>
  <c r="C101" i="50978" s="1"/>
  <c r="B17" i="50978"/>
  <c r="B101" i="50978" s="1"/>
  <c r="A101" i="50978"/>
  <c r="D16" i="50978"/>
  <c r="D100" i="50978"/>
  <c r="C16" i="50978"/>
  <c r="C100" i="50978"/>
  <c r="A100" i="50978"/>
  <c r="D15" i="50978"/>
  <c r="D99" i="50978" s="1"/>
  <c r="C15" i="50978"/>
  <c r="C99" i="50978" s="1"/>
  <c r="B15" i="50978"/>
  <c r="B99" i="50978" s="1"/>
  <c r="A99" i="50978"/>
  <c r="D14" i="50978"/>
  <c r="D98" i="50978" s="1"/>
  <c r="C14" i="50978"/>
  <c r="C98" i="50978" s="1"/>
  <c r="B14" i="50978"/>
  <c r="B98" i="50978" s="1"/>
  <c r="A98" i="50978"/>
  <c r="D13" i="50978"/>
  <c r="D97" i="50978" s="1"/>
  <c r="C13" i="50978"/>
  <c r="C97" i="50978" s="1"/>
  <c r="B13" i="50978"/>
  <c r="B97" i="50978" s="1"/>
  <c r="A97" i="50978"/>
  <c r="D12" i="50978"/>
  <c r="D96" i="50978" s="1"/>
  <c r="C12" i="50978"/>
  <c r="C96" i="50978" s="1"/>
  <c r="B12" i="50978"/>
  <c r="B96" i="50978" s="1"/>
  <c r="A96" i="50978"/>
  <c r="D11" i="50978"/>
  <c r="D95" i="50978" s="1"/>
  <c r="C11" i="50978"/>
  <c r="C95" i="50978" s="1"/>
  <c r="B11" i="50978"/>
  <c r="B95" i="50978" s="1"/>
  <c r="A95" i="50978"/>
  <c r="D10" i="50978"/>
  <c r="D94" i="50978" s="1"/>
  <c r="C10" i="50978"/>
  <c r="C94" i="50978" s="1"/>
  <c r="B10" i="50978"/>
  <c r="B94" i="50978" s="1"/>
  <c r="A94" i="50978"/>
  <c r="D9" i="50978"/>
  <c r="D93" i="50978" s="1"/>
  <c r="C9" i="50978"/>
  <c r="C93" i="50978" s="1"/>
  <c r="B9" i="50978"/>
  <c r="B93" i="50978" s="1"/>
  <c r="A93" i="50978"/>
  <c r="D8" i="50978"/>
  <c r="D92" i="50978" s="1"/>
  <c r="C8" i="50978"/>
  <c r="C92" i="50978" s="1"/>
  <c r="B8" i="50978"/>
  <c r="B92" i="50978" s="1"/>
  <c r="A92" i="50978"/>
  <c r="D7" i="50978"/>
  <c r="D91" i="50978" s="1"/>
  <c r="C7" i="50978"/>
  <c r="C91" i="50978" s="1"/>
  <c r="B7" i="50978"/>
  <c r="B91" i="50978" s="1"/>
  <c r="A91" i="50978"/>
  <c r="N90" i="50978"/>
  <c r="M90" i="50978"/>
  <c r="L90" i="50978"/>
  <c r="K90" i="50978"/>
  <c r="J90" i="50978"/>
  <c r="I90" i="50978"/>
  <c r="H90" i="50978"/>
  <c r="G90" i="50978"/>
  <c r="F90" i="50978"/>
  <c r="E90" i="50978"/>
  <c r="D90" i="50978"/>
  <c r="C90" i="50978"/>
  <c r="B90" i="50978"/>
  <c r="A90" i="50978"/>
  <c r="F36" i="50978"/>
  <c r="L71" i="50978"/>
  <c r="M71" i="50978"/>
  <c r="N71" i="50978"/>
  <c r="L72" i="50978"/>
  <c r="M72" i="50978"/>
  <c r="M73" i="50978"/>
  <c r="L74" i="50978"/>
  <c r="M74" i="50978"/>
  <c r="N74" i="50978"/>
  <c r="L75" i="50978"/>
  <c r="N75" i="50978"/>
  <c r="L76" i="50978"/>
  <c r="M76" i="50978"/>
  <c r="L77" i="50978"/>
  <c r="L78" i="50978"/>
  <c r="M78" i="50978"/>
  <c r="N78" i="50978"/>
  <c r="L79" i="50978"/>
  <c r="M79" i="50978"/>
  <c r="N79" i="50978"/>
  <c r="L81" i="50978"/>
  <c r="M81" i="50978"/>
  <c r="E71" i="50978"/>
  <c r="F71" i="50978"/>
  <c r="G71" i="50978"/>
  <c r="E72" i="50978"/>
  <c r="F72" i="50978"/>
  <c r="E73" i="50978"/>
  <c r="F73" i="50978"/>
  <c r="G73" i="50978"/>
  <c r="E74" i="50978"/>
  <c r="F74" i="50978"/>
  <c r="E75" i="50978"/>
  <c r="F75" i="50978"/>
  <c r="G75" i="50978"/>
  <c r="E76" i="50978"/>
  <c r="F76" i="50978"/>
  <c r="E77" i="50978"/>
  <c r="F77" i="50978"/>
  <c r="G77" i="50978"/>
  <c r="E78" i="50978"/>
  <c r="F78" i="50978"/>
  <c r="E79" i="50978"/>
  <c r="F79" i="50978"/>
  <c r="G79" i="50978"/>
  <c r="E80" i="50978"/>
  <c r="F80" i="50978"/>
  <c r="E81" i="50978"/>
  <c r="D81" i="50978"/>
  <c r="C81" i="50978"/>
  <c r="B81" i="50978"/>
  <c r="D80" i="50978"/>
  <c r="C80" i="50978"/>
  <c r="B80" i="50978"/>
  <c r="D79" i="50978"/>
  <c r="C79" i="50978"/>
  <c r="B79" i="50978"/>
  <c r="D78" i="50978"/>
  <c r="C78" i="50978"/>
  <c r="B78" i="50978"/>
  <c r="D77" i="50978"/>
  <c r="C77" i="50978"/>
  <c r="B77" i="50978"/>
  <c r="D76" i="50978"/>
  <c r="C76" i="50978"/>
  <c r="B76" i="50978"/>
  <c r="D75" i="50978"/>
  <c r="C75" i="50978"/>
  <c r="B75" i="50978"/>
  <c r="D74" i="50978"/>
  <c r="C74" i="50978"/>
  <c r="B74" i="50978"/>
  <c r="D73" i="50978"/>
  <c r="C73" i="50978"/>
  <c r="B73" i="50978"/>
  <c r="D72" i="50978"/>
  <c r="C72" i="50978"/>
  <c r="B72" i="50978"/>
  <c r="D71" i="50978"/>
  <c r="C71" i="50978"/>
  <c r="B71" i="50978"/>
  <c r="D70" i="50978"/>
  <c r="C70" i="50978"/>
  <c r="B70" i="50978"/>
  <c r="D69" i="50978"/>
  <c r="C69" i="50978"/>
  <c r="B69" i="50978"/>
  <c r="D68" i="50978"/>
  <c r="C68" i="50978"/>
  <c r="B68" i="50978"/>
  <c r="D67" i="50978"/>
  <c r="C67" i="50978"/>
  <c r="B67" i="50978"/>
  <c r="D66" i="50978"/>
  <c r="C66" i="50978"/>
  <c r="B66" i="50978"/>
  <c r="D65" i="50978"/>
  <c r="C65" i="50978"/>
  <c r="B65" i="50978"/>
  <c r="D64" i="50978"/>
  <c r="C64" i="50978"/>
  <c r="B64" i="50978"/>
  <c r="D63" i="50978"/>
  <c r="C63" i="50978"/>
  <c r="B63" i="50978"/>
  <c r="D62" i="50978"/>
  <c r="C62" i="50978"/>
  <c r="B62" i="50978"/>
  <c r="D61" i="50978"/>
  <c r="C61" i="50978"/>
  <c r="B61" i="50978"/>
  <c r="D60" i="50978"/>
  <c r="C60" i="50978"/>
  <c r="B60" i="50978"/>
  <c r="D59" i="50978"/>
  <c r="C59" i="50978"/>
  <c r="B59" i="50978"/>
  <c r="D58" i="50978"/>
  <c r="C58" i="50978"/>
  <c r="B58" i="50978"/>
  <c r="D57" i="50978"/>
  <c r="C57" i="50978"/>
  <c r="B57" i="50978"/>
  <c r="D56" i="50978"/>
  <c r="C56" i="50978"/>
  <c r="B56" i="50978"/>
  <c r="D55" i="50978"/>
  <c r="C55" i="50978"/>
  <c r="B55" i="50978"/>
  <c r="D54" i="50978"/>
  <c r="C54" i="50978"/>
  <c r="B54" i="50978"/>
  <c r="D53" i="50978"/>
  <c r="C53" i="50978"/>
  <c r="B53" i="50978"/>
  <c r="M3" i="50978"/>
  <c r="O2" i="50978"/>
  <c r="H2" i="50978"/>
  <c r="P1" i="50978"/>
  <c r="H1" i="50978"/>
  <c r="O25" i="50978"/>
  <c r="O26" i="50978"/>
  <c r="O29" i="50978"/>
  <c r="O30" i="50978"/>
  <c r="O31" i="50978"/>
  <c r="O33" i="50978"/>
  <c r="O35" i="50978"/>
  <c r="E38" i="50978"/>
  <c r="F38" i="50978"/>
  <c r="G38" i="50978"/>
  <c r="H38" i="50978"/>
  <c r="I38" i="50978"/>
  <c r="J38" i="50978"/>
  <c r="H2" i="50982"/>
  <c r="C2" i="50982"/>
  <c r="H3" i="50982"/>
  <c r="H1" i="50982"/>
  <c r="C1" i="50982"/>
  <c r="B130" i="50983"/>
  <c r="R130" i="50983" s="1"/>
  <c r="C130" i="50983" s="1"/>
  <c r="B131" i="50983"/>
  <c r="H131" i="50983" s="1"/>
  <c r="B132" i="50983"/>
  <c r="H132" i="50983" s="1"/>
  <c r="B133" i="50983"/>
  <c r="R133" i="50983" s="1"/>
  <c r="C133" i="50983" s="1"/>
  <c r="B134" i="50983"/>
  <c r="R134" i="50983" s="1"/>
  <c r="C134" i="50983" s="1"/>
  <c r="B135" i="50983"/>
  <c r="J135" i="50983" s="1"/>
  <c r="B136" i="50983"/>
  <c r="O136" i="50983" s="1"/>
  <c r="B137" i="50983"/>
  <c r="R137" i="50983" s="1"/>
  <c r="C137" i="50983" s="1"/>
  <c r="B138" i="50983"/>
  <c r="J138" i="50983" s="1"/>
  <c r="B139" i="50983"/>
  <c r="J139" i="50983" s="1"/>
  <c r="B140" i="50983"/>
  <c r="I140" i="50983" s="1"/>
  <c r="B141" i="50983"/>
  <c r="R141" i="50983" s="1"/>
  <c r="C141" i="50983" s="1"/>
  <c r="B129" i="50983"/>
  <c r="D129" i="50983" s="1"/>
  <c r="B128" i="50983"/>
  <c r="R128" i="50983" s="1"/>
  <c r="C128" i="50983" s="1"/>
  <c r="B127" i="50983"/>
  <c r="O127" i="50983" s="1"/>
  <c r="B126" i="50983"/>
  <c r="D126" i="50983" s="1"/>
  <c r="B125" i="50983"/>
  <c r="B124" i="50983"/>
  <c r="D124" i="50983" s="1"/>
  <c r="B123" i="50983"/>
  <c r="B122" i="50983"/>
  <c r="R122" i="50983" s="1"/>
  <c r="C122" i="50983" s="1"/>
  <c r="B121" i="50983"/>
  <c r="D121" i="50983" s="1"/>
  <c r="B120" i="50983"/>
  <c r="R120" i="50983" s="1"/>
  <c r="C120" i="50983" s="1"/>
  <c r="B119" i="50983"/>
  <c r="G119" i="50983" s="1"/>
  <c r="B118" i="50983"/>
  <c r="D118" i="50983" s="1"/>
  <c r="B116" i="50983"/>
  <c r="D116" i="50983" s="1"/>
  <c r="B114" i="50983"/>
  <c r="P114" i="50983" s="1"/>
  <c r="D10" i="50983"/>
  <c r="E88" i="50983" s="1"/>
  <c r="H26" i="50983"/>
  <c r="I26" i="50983"/>
  <c r="E26" i="50983" s="1"/>
  <c r="J26" i="50983"/>
  <c r="M26" i="50983"/>
  <c r="N26" i="50983"/>
  <c r="O26" i="50983"/>
  <c r="P26" i="50983"/>
  <c r="Q3" i="50983"/>
  <c r="O1" i="50983"/>
  <c r="B117" i="50983"/>
  <c r="D117" i="50983" s="1"/>
  <c r="P53" i="50983"/>
  <c r="O53" i="50983"/>
  <c r="P52" i="50983"/>
  <c r="O52" i="50983"/>
  <c r="P51" i="50983"/>
  <c r="O51" i="50983"/>
  <c r="P50" i="50983"/>
  <c r="O50" i="50983"/>
  <c r="P49" i="50983"/>
  <c r="O49" i="50983"/>
  <c r="O137" i="50983"/>
  <c r="P48" i="50983"/>
  <c r="O48" i="50983"/>
  <c r="P47" i="50983"/>
  <c r="O47" i="50983"/>
  <c r="P46" i="50983"/>
  <c r="O46" i="50983"/>
  <c r="P45" i="50983"/>
  <c r="O45" i="50983"/>
  <c r="P44" i="50983"/>
  <c r="O44" i="50983"/>
  <c r="P43" i="50983"/>
  <c r="O43" i="50983"/>
  <c r="P42" i="50983"/>
  <c r="O42" i="50983"/>
  <c r="P41" i="50983"/>
  <c r="O41" i="50983"/>
  <c r="P40" i="50983"/>
  <c r="O40" i="50983"/>
  <c r="P39" i="50983"/>
  <c r="O39" i="50983"/>
  <c r="P38" i="50983"/>
  <c r="O38" i="50983"/>
  <c r="P37" i="50983"/>
  <c r="O37" i="50983"/>
  <c r="P36" i="50983"/>
  <c r="O36" i="50983"/>
  <c r="P35" i="50983"/>
  <c r="O35" i="50983"/>
  <c r="P34" i="50983"/>
  <c r="O34" i="50983"/>
  <c r="P33" i="50983"/>
  <c r="O33" i="50983"/>
  <c r="P32" i="50983"/>
  <c r="O32" i="50983"/>
  <c r="P31" i="50983"/>
  <c r="O31" i="50983"/>
  <c r="P30" i="50983"/>
  <c r="O30" i="50983"/>
  <c r="P29" i="50983"/>
  <c r="O29" i="50983"/>
  <c r="P28" i="50983"/>
  <c r="O28" i="50983"/>
  <c r="P27" i="50983"/>
  <c r="O27" i="50983"/>
  <c r="P25" i="50983"/>
  <c r="O25" i="50983"/>
  <c r="N53" i="50983"/>
  <c r="M53" i="50983"/>
  <c r="N52" i="50983"/>
  <c r="M52" i="50983"/>
  <c r="N51" i="50983"/>
  <c r="M51" i="50983"/>
  <c r="N50" i="50983"/>
  <c r="M50" i="50983"/>
  <c r="N49" i="50983"/>
  <c r="M49" i="50983"/>
  <c r="N48" i="50983"/>
  <c r="M48" i="50983"/>
  <c r="M136" i="50983"/>
  <c r="N47" i="50983"/>
  <c r="M47" i="50983"/>
  <c r="N46" i="50983"/>
  <c r="M46" i="50983"/>
  <c r="N45" i="50983"/>
  <c r="M45" i="50983"/>
  <c r="N44" i="50983"/>
  <c r="M44" i="50983"/>
  <c r="N43" i="50983"/>
  <c r="M43" i="50983"/>
  <c r="N42" i="50983"/>
  <c r="M42" i="50983"/>
  <c r="N41" i="50983"/>
  <c r="M41" i="50983"/>
  <c r="N40" i="50983"/>
  <c r="M40" i="50983"/>
  <c r="N39" i="50983"/>
  <c r="M39" i="50983"/>
  <c r="N38" i="50983"/>
  <c r="M38" i="50983"/>
  <c r="N37" i="50983"/>
  <c r="M37" i="50983"/>
  <c r="N36" i="50983"/>
  <c r="M36" i="50983"/>
  <c r="N35" i="50983"/>
  <c r="M35" i="50983"/>
  <c r="N34" i="50983"/>
  <c r="M34" i="50983"/>
  <c r="N33" i="50983"/>
  <c r="M33" i="50983"/>
  <c r="N32" i="50983"/>
  <c r="M32" i="50983"/>
  <c r="N31" i="50983"/>
  <c r="M31" i="50983"/>
  <c r="N30" i="50983"/>
  <c r="M30" i="50983"/>
  <c r="N29" i="50983"/>
  <c r="M29" i="50983"/>
  <c r="N28" i="50983"/>
  <c r="M28" i="50983"/>
  <c r="N27" i="50983"/>
  <c r="M27" i="50983"/>
  <c r="M115" i="50983" s="1"/>
  <c r="N25" i="50983"/>
  <c r="J53" i="50983"/>
  <c r="I53" i="50983"/>
  <c r="J52" i="50983"/>
  <c r="I52" i="50983"/>
  <c r="E52" i="50983" s="1"/>
  <c r="J51" i="50983"/>
  <c r="I51" i="50983"/>
  <c r="E51" i="50983" s="1"/>
  <c r="J50" i="50983"/>
  <c r="I50" i="50983"/>
  <c r="E50" i="50983" s="1"/>
  <c r="J49" i="50983"/>
  <c r="F49" i="50983" s="1"/>
  <c r="I49" i="50983"/>
  <c r="J48" i="50983"/>
  <c r="F48" i="50983" s="1"/>
  <c r="I48" i="50983"/>
  <c r="E48" i="50983" s="1"/>
  <c r="I136" i="50983"/>
  <c r="J47" i="50983"/>
  <c r="I47" i="50983"/>
  <c r="J46" i="50983"/>
  <c r="F46" i="50983" s="1"/>
  <c r="I46" i="50983"/>
  <c r="J45" i="50983"/>
  <c r="I45" i="50983"/>
  <c r="E45" i="50983" s="1"/>
  <c r="J44" i="50983"/>
  <c r="I44" i="50983"/>
  <c r="J43" i="50983"/>
  <c r="I43" i="50983"/>
  <c r="I131" i="50983"/>
  <c r="J42" i="50983"/>
  <c r="F42" i="50983" s="1"/>
  <c r="I42" i="50983"/>
  <c r="J41" i="50983"/>
  <c r="I41" i="50983"/>
  <c r="J40" i="50983"/>
  <c r="I40" i="50983"/>
  <c r="E40" i="50983" s="1"/>
  <c r="J39" i="50983"/>
  <c r="J127" i="50983" s="1"/>
  <c r="I39" i="50983"/>
  <c r="J38" i="50983"/>
  <c r="F38" i="50983" s="1"/>
  <c r="I38" i="50983"/>
  <c r="J37" i="50983"/>
  <c r="F37" i="50983" s="1"/>
  <c r="I37" i="50983"/>
  <c r="J36" i="50983"/>
  <c r="I36" i="50983"/>
  <c r="I124" i="50983" s="1"/>
  <c r="J35" i="50983"/>
  <c r="I35" i="50983"/>
  <c r="J34" i="50983"/>
  <c r="I34" i="50983"/>
  <c r="J33" i="50983"/>
  <c r="I33" i="50983"/>
  <c r="J32" i="50983"/>
  <c r="I32" i="50983"/>
  <c r="I120" i="50983" s="1"/>
  <c r="J31" i="50983"/>
  <c r="I31" i="50983"/>
  <c r="J30" i="50983"/>
  <c r="F30" i="50983" s="1"/>
  <c r="I30" i="50983"/>
  <c r="I118" i="50983" s="1"/>
  <c r="J29" i="50983"/>
  <c r="I29" i="50983"/>
  <c r="E29" i="50983" s="1"/>
  <c r="J28" i="50983"/>
  <c r="F28" i="50983" s="1"/>
  <c r="I28" i="50983"/>
  <c r="J27" i="50983"/>
  <c r="I27" i="50983"/>
  <c r="I115" i="50983" s="1"/>
  <c r="J25" i="50983"/>
  <c r="H27" i="50983"/>
  <c r="H115" i="50983" s="1"/>
  <c r="H28" i="50983"/>
  <c r="H29" i="50983"/>
  <c r="H30" i="50983"/>
  <c r="H31" i="50983"/>
  <c r="H32" i="50983"/>
  <c r="H33" i="50983"/>
  <c r="H34" i="50983"/>
  <c r="H35" i="50983"/>
  <c r="H36" i="50983"/>
  <c r="H37" i="50983"/>
  <c r="H38" i="50983"/>
  <c r="H39" i="50983"/>
  <c r="H40" i="50983"/>
  <c r="H41" i="50983"/>
  <c r="H42" i="50983"/>
  <c r="H43" i="50983"/>
  <c r="H44" i="50983"/>
  <c r="H45" i="50983"/>
  <c r="H46" i="50983"/>
  <c r="H47" i="50983"/>
  <c r="H48" i="50983"/>
  <c r="H49" i="50983"/>
  <c r="H50" i="50983"/>
  <c r="H51" i="50983"/>
  <c r="H52" i="50983"/>
  <c r="H53" i="50983"/>
  <c r="H25" i="50983"/>
  <c r="G115" i="50983"/>
  <c r="G52" i="50983"/>
  <c r="G53" i="50983"/>
  <c r="Q133" i="50983"/>
  <c r="L141" i="50983"/>
  <c r="K141" i="50983"/>
  <c r="L140" i="50983"/>
  <c r="K140" i="50983"/>
  <c r="L139" i="50983"/>
  <c r="K139" i="50983"/>
  <c r="L138" i="50983"/>
  <c r="K138" i="50983"/>
  <c r="L137" i="50983"/>
  <c r="K137" i="50983"/>
  <c r="L136" i="50983"/>
  <c r="K136" i="50983"/>
  <c r="L135" i="50983"/>
  <c r="K135" i="50983"/>
  <c r="L134" i="50983"/>
  <c r="K134" i="50983"/>
  <c r="L133" i="50983"/>
  <c r="K133" i="50983"/>
  <c r="L132" i="50983"/>
  <c r="K132" i="50983"/>
  <c r="L131" i="50983"/>
  <c r="K131" i="50983"/>
  <c r="L130" i="50983"/>
  <c r="K130" i="50983"/>
  <c r="L129" i="50983"/>
  <c r="K129" i="50983"/>
  <c r="K128" i="50983"/>
  <c r="L128" i="50983"/>
  <c r="K127" i="50983"/>
  <c r="L127" i="50983"/>
  <c r="K126" i="50983"/>
  <c r="L126" i="50983"/>
  <c r="K125" i="50983"/>
  <c r="L125" i="50983"/>
  <c r="K124" i="50983"/>
  <c r="L124" i="50983"/>
  <c r="K123" i="50983"/>
  <c r="L123" i="50983"/>
  <c r="K122" i="50983"/>
  <c r="L122" i="50983"/>
  <c r="K121" i="50983"/>
  <c r="L121" i="50983"/>
  <c r="K120" i="50983"/>
  <c r="L120" i="50983"/>
  <c r="K119" i="50983"/>
  <c r="L119" i="50983"/>
  <c r="K118" i="50983"/>
  <c r="L118" i="50983"/>
  <c r="K117" i="50983"/>
  <c r="L117" i="50983"/>
  <c r="K116" i="50983"/>
  <c r="L116" i="50983"/>
  <c r="K115" i="50983"/>
  <c r="L115" i="50983"/>
  <c r="D115" i="50983"/>
  <c r="K114" i="50983"/>
  <c r="L114" i="50983"/>
  <c r="L113" i="50983"/>
  <c r="K113" i="50983"/>
  <c r="P54" i="50983"/>
  <c r="K53" i="50983"/>
  <c r="K52" i="50983"/>
  <c r="K51" i="50983"/>
  <c r="K50" i="50983"/>
  <c r="K49" i="50983"/>
  <c r="K48" i="50983"/>
  <c r="K47" i="50983"/>
  <c r="K46" i="50983"/>
  <c r="K45" i="50983"/>
  <c r="K44" i="50983"/>
  <c r="K43" i="50983"/>
  <c r="K42" i="50983"/>
  <c r="K41" i="50983"/>
  <c r="K40" i="50983"/>
  <c r="K39" i="50983"/>
  <c r="K38" i="50983"/>
  <c r="K37" i="50983"/>
  <c r="K36" i="50983"/>
  <c r="K35" i="50983"/>
  <c r="K34" i="50983"/>
  <c r="K33" i="50983"/>
  <c r="K32" i="50983"/>
  <c r="K31" i="50983"/>
  <c r="K30" i="50983"/>
  <c r="K29" i="50983"/>
  <c r="K28" i="50983"/>
  <c r="K27" i="50983"/>
  <c r="K26" i="50983"/>
  <c r="K25" i="50983"/>
  <c r="B26" i="50983"/>
  <c r="D26" i="50983" s="1"/>
  <c r="B27" i="50983"/>
  <c r="D27" i="50983" s="1"/>
  <c r="B28" i="50983"/>
  <c r="D28" i="50983" s="1"/>
  <c r="B29" i="50983"/>
  <c r="D29" i="50983" s="1"/>
  <c r="B30" i="50983"/>
  <c r="D30" i="50983" s="1"/>
  <c r="B31" i="50983"/>
  <c r="D31" i="50983" s="1"/>
  <c r="B32" i="50983"/>
  <c r="D32" i="50983" s="1"/>
  <c r="B33" i="50983"/>
  <c r="D33" i="50983" s="1"/>
  <c r="B34" i="50983"/>
  <c r="D34" i="50983" s="1"/>
  <c r="B35" i="50983"/>
  <c r="D35" i="50983" s="1"/>
  <c r="B36" i="50983"/>
  <c r="D36" i="50983" s="1"/>
  <c r="B37" i="50983"/>
  <c r="D37" i="50983" s="1"/>
  <c r="B38" i="50983"/>
  <c r="D38" i="50983" s="1"/>
  <c r="B39" i="50983"/>
  <c r="D39" i="50983" s="1"/>
  <c r="B40" i="50983"/>
  <c r="D40" i="50983" s="1"/>
  <c r="B41" i="50983"/>
  <c r="D41" i="50983" s="1"/>
  <c r="B42" i="50983"/>
  <c r="D42" i="50983" s="1"/>
  <c r="B43" i="50983"/>
  <c r="D43" i="50983" s="1"/>
  <c r="B44" i="50983"/>
  <c r="D44" i="50983" s="1"/>
  <c r="B45" i="50983"/>
  <c r="D45" i="50983" s="1"/>
  <c r="B46" i="50983"/>
  <c r="D46" i="50983" s="1"/>
  <c r="B47" i="50983"/>
  <c r="D47" i="50983" s="1"/>
  <c r="B48" i="50983"/>
  <c r="D48" i="50983" s="1"/>
  <c r="B49" i="50983"/>
  <c r="D49" i="50983" s="1"/>
  <c r="B50" i="50983"/>
  <c r="D50" i="50983" s="1"/>
  <c r="B51" i="50983"/>
  <c r="D51" i="50983" s="1"/>
  <c r="B52" i="50983"/>
  <c r="D52" i="50983" s="1"/>
  <c r="B53" i="50983"/>
  <c r="D53" i="50983" s="1"/>
  <c r="B25" i="50983"/>
  <c r="D25" i="50983" s="1"/>
  <c r="L25" i="50983"/>
  <c r="L26" i="50983"/>
  <c r="L27" i="50983"/>
  <c r="L28" i="50983"/>
  <c r="L29" i="50983"/>
  <c r="L30" i="50983"/>
  <c r="L31" i="50983"/>
  <c r="L32" i="50983"/>
  <c r="L33" i="50983"/>
  <c r="L34" i="50983"/>
  <c r="L35" i="50983"/>
  <c r="L36" i="50983"/>
  <c r="L37" i="50983"/>
  <c r="L38" i="50983"/>
  <c r="L39" i="50983"/>
  <c r="L40" i="50983"/>
  <c r="L41" i="50983"/>
  <c r="L42" i="50983"/>
  <c r="L43" i="50983"/>
  <c r="L44" i="50983"/>
  <c r="L45" i="50983"/>
  <c r="L46" i="50983"/>
  <c r="L47" i="50983"/>
  <c r="L48" i="50983"/>
  <c r="L49" i="50983"/>
  <c r="L50" i="50983"/>
  <c r="L51" i="50983"/>
  <c r="L52" i="50983"/>
  <c r="L53" i="50983"/>
  <c r="F34" i="50983"/>
  <c r="R5" i="50983"/>
  <c r="R7" i="50983"/>
  <c r="C3" i="50983"/>
  <c r="X40" i="50984"/>
  <c r="U37" i="50984"/>
  <c r="T37" i="50984"/>
  <c r="D37" i="50984"/>
  <c r="E37" i="50984"/>
  <c r="F37" i="50984"/>
  <c r="G37" i="50984"/>
  <c r="H37" i="50984"/>
  <c r="I37" i="50984"/>
  <c r="J37" i="50984"/>
  <c r="K37" i="50984"/>
  <c r="L37" i="50984"/>
  <c r="M37" i="50984"/>
  <c r="N37" i="50984"/>
  <c r="O37" i="50984"/>
  <c r="P37" i="50984"/>
  <c r="Q37" i="50984"/>
  <c r="R37" i="50984"/>
  <c r="S37" i="50984"/>
  <c r="C37" i="50984"/>
  <c r="B37" i="50984"/>
  <c r="A2" i="50984"/>
  <c r="A11" i="50984" s="1"/>
  <c r="B38" i="50984"/>
  <c r="B41" i="50984"/>
  <c r="X41" i="50984"/>
  <c r="W41" i="50984"/>
  <c r="V38" i="50984"/>
  <c r="V41" i="50984"/>
  <c r="U38" i="50984"/>
  <c r="U41" i="50984"/>
  <c r="T38" i="50984"/>
  <c r="T41" i="50984"/>
  <c r="S38" i="50984"/>
  <c r="S41" i="50984"/>
  <c r="R38" i="50984"/>
  <c r="R41" i="50984"/>
  <c r="Q38" i="50984"/>
  <c r="Q41" i="50984"/>
  <c r="P38" i="50984"/>
  <c r="P41" i="50984"/>
  <c r="O38" i="50984"/>
  <c r="O41" i="50984"/>
  <c r="N38" i="50984"/>
  <c r="N41" i="50984"/>
  <c r="M38" i="50984"/>
  <c r="M41" i="50984"/>
  <c r="L38" i="50984"/>
  <c r="L41" i="50984"/>
  <c r="K38" i="50984"/>
  <c r="K41" i="50984"/>
  <c r="J38" i="50984"/>
  <c r="J41" i="50984"/>
  <c r="I38" i="50984"/>
  <c r="I41" i="50984"/>
  <c r="H38" i="50984"/>
  <c r="H41" i="50984"/>
  <c r="G38" i="50984"/>
  <c r="G41" i="50984"/>
  <c r="F38" i="50984"/>
  <c r="F41" i="50984"/>
  <c r="E38" i="50984"/>
  <c r="E41" i="50984"/>
  <c r="D38" i="50984"/>
  <c r="D41" i="50984"/>
  <c r="C38" i="50984"/>
  <c r="C41" i="50984"/>
  <c r="X9" i="50984"/>
  <c r="X42" i="50984"/>
  <c r="X43" i="50984"/>
  <c r="X44" i="50984"/>
  <c r="X45" i="50984"/>
  <c r="X46" i="50984"/>
  <c r="X47" i="50984"/>
  <c r="C33" i="50984"/>
  <c r="B33" i="50984"/>
  <c r="Q33" i="50984"/>
  <c r="P33" i="50984"/>
  <c r="O33" i="50984"/>
  <c r="N33" i="50984"/>
  <c r="M33" i="50984"/>
  <c r="L33" i="50984"/>
  <c r="K33" i="50984"/>
  <c r="J33" i="50984"/>
  <c r="I33" i="50984"/>
  <c r="H33" i="50984"/>
  <c r="G33" i="50984"/>
  <c r="F33" i="50984"/>
  <c r="E33" i="50984"/>
  <c r="D33" i="50984"/>
  <c r="R34" i="50984"/>
  <c r="Q34" i="50984"/>
  <c r="P34" i="50984"/>
  <c r="O34" i="50984"/>
  <c r="N34" i="50984"/>
  <c r="M34" i="50984"/>
  <c r="L34" i="50984"/>
  <c r="K34" i="50984"/>
  <c r="J34" i="50984"/>
  <c r="I34" i="50984"/>
  <c r="H34" i="50984"/>
  <c r="G34" i="50984"/>
  <c r="F34" i="50984"/>
  <c r="E34" i="50984"/>
  <c r="D34" i="50984"/>
  <c r="C34" i="50984"/>
  <c r="B34" i="50984"/>
  <c r="B47" i="50984"/>
  <c r="C47" i="50984"/>
  <c r="D47" i="50984"/>
  <c r="E47" i="50984"/>
  <c r="F47" i="50984"/>
  <c r="G47" i="50984"/>
  <c r="H47" i="50984"/>
  <c r="I47" i="50984"/>
  <c r="J47" i="50984"/>
  <c r="K47" i="50984"/>
  <c r="L47" i="50984"/>
  <c r="M47" i="50984"/>
  <c r="N47" i="50984"/>
  <c r="O47" i="50984"/>
  <c r="P47" i="50984"/>
  <c r="Q47" i="50984"/>
  <c r="R47" i="50984"/>
  <c r="S47" i="50984"/>
  <c r="T47" i="50984"/>
  <c r="U47" i="50984"/>
  <c r="V47" i="50984"/>
  <c r="W47" i="50984"/>
  <c r="B19" i="50984"/>
  <c r="W46" i="50984"/>
  <c r="V46" i="50984"/>
  <c r="U46" i="50984"/>
  <c r="T46" i="50984"/>
  <c r="S46" i="50984"/>
  <c r="R46" i="50984"/>
  <c r="Q46" i="50984"/>
  <c r="P46" i="50984"/>
  <c r="O46" i="50984"/>
  <c r="N46" i="50984"/>
  <c r="M46" i="50984"/>
  <c r="L46" i="50984"/>
  <c r="K46" i="50984"/>
  <c r="J46" i="50984"/>
  <c r="I46" i="50984"/>
  <c r="H46" i="50984"/>
  <c r="G46" i="50984"/>
  <c r="F46" i="50984"/>
  <c r="E46" i="50984"/>
  <c r="D46" i="50984"/>
  <c r="C46" i="50984"/>
  <c r="B46" i="50984"/>
  <c r="W45" i="50984"/>
  <c r="V45" i="50984"/>
  <c r="U45" i="50984"/>
  <c r="T45" i="50984"/>
  <c r="S45" i="50984"/>
  <c r="R45" i="50984"/>
  <c r="Q45" i="50984"/>
  <c r="P45" i="50984"/>
  <c r="O45" i="50984"/>
  <c r="N45" i="50984"/>
  <c r="M45" i="50984"/>
  <c r="L45" i="50984"/>
  <c r="K45" i="50984"/>
  <c r="J45" i="50984"/>
  <c r="I45" i="50984"/>
  <c r="H45" i="50984"/>
  <c r="G45" i="50984"/>
  <c r="F45" i="50984"/>
  <c r="E45" i="50984"/>
  <c r="D45" i="50984"/>
  <c r="C45" i="50984"/>
  <c r="B45" i="50984"/>
  <c r="W44" i="50984"/>
  <c r="V44" i="50984"/>
  <c r="U44" i="50984"/>
  <c r="T44" i="50984"/>
  <c r="S44" i="50984"/>
  <c r="R44" i="50984"/>
  <c r="Q44" i="50984"/>
  <c r="P44" i="50984"/>
  <c r="O44" i="50984"/>
  <c r="N44" i="50984"/>
  <c r="M44" i="50984"/>
  <c r="L44" i="50984"/>
  <c r="K44" i="50984"/>
  <c r="J44" i="50984"/>
  <c r="I44" i="50984"/>
  <c r="H44" i="50984"/>
  <c r="G44" i="50984"/>
  <c r="F44" i="50984"/>
  <c r="E44" i="50984"/>
  <c r="D44" i="50984"/>
  <c r="C44" i="50984"/>
  <c r="B44" i="50984"/>
  <c r="W43" i="50984"/>
  <c r="V43" i="50984"/>
  <c r="U43" i="50984"/>
  <c r="T43" i="50984"/>
  <c r="S43" i="50984"/>
  <c r="R43" i="50984"/>
  <c r="Q43" i="50984"/>
  <c r="P43" i="50984"/>
  <c r="O43" i="50984"/>
  <c r="N43" i="50984"/>
  <c r="M43" i="50984"/>
  <c r="L43" i="50984"/>
  <c r="K43" i="50984"/>
  <c r="J43" i="50984"/>
  <c r="I43" i="50984"/>
  <c r="H43" i="50984"/>
  <c r="G43" i="50984"/>
  <c r="F43" i="50984"/>
  <c r="E43" i="50984"/>
  <c r="D43" i="50984"/>
  <c r="C43" i="50984"/>
  <c r="B43" i="50984"/>
  <c r="W42" i="50984"/>
  <c r="V42" i="50984"/>
  <c r="U42" i="50984"/>
  <c r="T42" i="50984"/>
  <c r="S42" i="50984"/>
  <c r="R42" i="50984"/>
  <c r="Q42" i="50984"/>
  <c r="P42" i="50984"/>
  <c r="O42" i="50984"/>
  <c r="N42" i="50984"/>
  <c r="M42" i="50984"/>
  <c r="L42" i="50984"/>
  <c r="K42" i="50984"/>
  <c r="J42" i="50984"/>
  <c r="I42" i="50984"/>
  <c r="H42" i="50984"/>
  <c r="G42" i="50984"/>
  <c r="F42" i="50984"/>
  <c r="E42" i="50984"/>
  <c r="D42" i="50984"/>
  <c r="C42" i="50984"/>
  <c r="B42" i="50984"/>
  <c r="W39" i="50984"/>
  <c r="V39" i="50984"/>
  <c r="U39" i="50984"/>
  <c r="T39" i="50984"/>
  <c r="S39" i="50984"/>
  <c r="R39" i="50984"/>
  <c r="Q39" i="50984"/>
  <c r="P39" i="50984"/>
  <c r="O39" i="50984"/>
  <c r="N39" i="50984"/>
  <c r="M39" i="50984"/>
  <c r="L39" i="50984"/>
  <c r="K39" i="50984"/>
  <c r="J39" i="50984"/>
  <c r="I39" i="50984"/>
  <c r="H39" i="50984"/>
  <c r="G39" i="50984"/>
  <c r="F39" i="50984"/>
  <c r="E39" i="50984"/>
  <c r="D39" i="50984"/>
  <c r="C39" i="50984"/>
  <c r="B39" i="50984"/>
  <c r="T36" i="50984"/>
  <c r="S36" i="50984"/>
  <c r="R36" i="50984"/>
  <c r="Q36" i="50984"/>
  <c r="P36" i="50984"/>
  <c r="O36" i="50984"/>
  <c r="N36" i="50984"/>
  <c r="M36" i="50984"/>
  <c r="L36" i="50984"/>
  <c r="K36" i="50984"/>
  <c r="J36" i="50984"/>
  <c r="I36" i="50984"/>
  <c r="H36" i="50984"/>
  <c r="G36" i="50984"/>
  <c r="F36" i="50984"/>
  <c r="E36" i="50984"/>
  <c r="D36" i="50984"/>
  <c r="C36" i="50984"/>
  <c r="B36" i="50984"/>
  <c r="S35" i="50984"/>
  <c r="R35" i="50984"/>
  <c r="Q35" i="50984"/>
  <c r="P35" i="50984"/>
  <c r="O35" i="50984"/>
  <c r="N35" i="50984"/>
  <c r="M35" i="50984"/>
  <c r="L35" i="50984"/>
  <c r="K35" i="50984"/>
  <c r="J35" i="50984"/>
  <c r="I35" i="50984"/>
  <c r="H35" i="50984"/>
  <c r="G35" i="50984"/>
  <c r="F35" i="50984"/>
  <c r="E35" i="50984"/>
  <c r="D35" i="50984"/>
  <c r="C35" i="50984"/>
  <c r="B35" i="50984"/>
  <c r="P32" i="50984"/>
  <c r="O32" i="50984"/>
  <c r="N32" i="50984"/>
  <c r="M32" i="50984"/>
  <c r="L32" i="50984"/>
  <c r="K32" i="50984"/>
  <c r="J32" i="50984"/>
  <c r="I32" i="50984"/>
  <c r="H32" i="50984"/>
  <c r="G32" i="50984"/>
  <c r="F32" i="50984"/>
  <c r="E32" i="50984"/>
  <c r="D32" i="50984"/>
  <c r="C32" i="50984"/>
  <c r="B32" i="50984"/>
  <c r="O31" i="50984"/>
  <c r="N31" i="50984"/>
  <c r="M31" i="50984"/>
  <c r="L31" i="50984"/>
  <c r="K31" i="50984"/>
  <c r="J31" i="50984"/>
  <c r="I31" i="50984"/>
  <c r="H31" i="50984"/>
  <c r="G31" i="50984"/>
  <c r="F31" i="50984"/>
  <c r="E31" i="50984"/>
  <c r="D31" i="50984"/>
  <c r="C31" i="50984"/>
  <c r="B31" i="50984"/>
  <c r="N30" i="50984"/>
  <c r="M30" i="50984"/>
  <c r="L30" i="50984"/>
  <c r="K30" i="50984"/>
  <c r="J30" i="50984"/>
  <c r="I30" i="50984"/>
  <c r="H30" i="50984"/>
  <c r="G30" i="50984"/>
  <c r="F30" i="50984"/>
  <c r="E30" i="50984"/>
  <c r="D30" i="50984"/>
  <c r="C30" i="50984"/>
  <c r="B30" i="50984"/>
  <c r="M29" i="50984"/>
  <c r="L29" i="50984"/>
  <c r="K29" i="50984"/>
  <c r="J29" i="50984"/>
  <c r="I29" i="50984"/>
  <c r="H29" i="50984"/>
  <c r="G29" i="50984"/>
  <c r="F29" i="50984"/>
  <c r="E29" i="50984"/>
  <c r="D29" i="50984"/>
  <c r="C29" i="50984"/>
  <c r="B29" i="50984"/>
  <c r="L28" i="50984"/>
  <c r="K28" i="50984"/>
  <c r="J28" i="50984"/>
  <c r="I28" i="50984"/>
  <c r="H28" i="50984"/>
  <c r="G28" i="50984"/>
  <c r="F28" i="50984"/>
  <c r="E28" i="50984"/>
  <c r="D28" i="50984"/>
  <c r="C28" i="50984"/>
  <c r="B28" i="50984"/>
  <c r="K27" i="50984"/>
  <c r="J27" i="50984"/>
  <c r="I27" i="50984"/>
  <c r="H27" i="50984"/>
  <c r="G27" i="50984"/>
  <c r="F27" i="50984"/>
  <c r="E27" i="50984"/>
  <c r="D27" i="50984"/>
  <c r="C27" i="50984"/>
  <c r="B27" i="50984"/>
  <c r="J26" i="50984"/>
  <c r="I26" i="50984"/>
  <c r="H26" i="50984"/>
  <c r="G26" i="50984"/>
  <c r="F26" i="50984"/>
  <c r="E26" i="50984"/>
  <c r="D26" i="50984"/>
  <c r="C26" i="50984"/>
  <c r="B26" i="50984"/>
  <c r="I25" i="50984"/>
  <c r="H25" i="50984"/>
  <c r="G25" i="50984"/>
  <c r="F25" i="50984"/>
  <c r="E25" i="50984"/>
  <c r="D25" i="50984"/>
  <c r="C25" i="50984"/>
  <c r="B25" i="50984"/>
  <c r="H24" i="50984"/>
  <c r="G24" i="50984"/>
  <c r="F24" i="50984"/>
  <c r="E24" i="50984"/>
  <c r="D24" i="50984"/>
  <c r="C24" i="50984"/>
  <c r="B24" i="50984"/>
  <c r="G23" i="50984"/>
  <c r="F23" i="50984"/>
  <c r="E23" i="50984"/>
  <c r="D23" i="50984"/>
  <c r="C23" i="50984"/>
  <c r="B23" i="50984"/>
  <c r="F22" i="50984"/>
  <c r="E22" i="50984"/>
  <c r="D22" i="50984"/>
  <c r="C22" i="50984"/>
  <c r="B22" i="50984"/>
  <c r="E21" i="50984"/>
  <c r="D21" i="50984"/>
  <c r="C21" i="50984"/>
  <c r="B21" i="50984"/>
  <c r="D20" i="50984"/>
  <c r="C20" i="50984"/>
  <c r="B20" i="50984"/>
  <c r="C19" i="50984"/>
  <c r="AN29" i="50975"/>
  <c r="AN30" i="50975"/>
  <c r="AN31" i="50975"/>
  <c r="AN32" i="50975"/>
  <c r="AN33" i="50975"/>
  <c r="AN34" i="50975"/>
  <c r="Q76" i="50976"/>
  <c r="O76" i="50976"/>
  <c r="P76" i="50976"/>
  <c r="Q77" i="50976"/>
  <c r="O77" i="50976"/>
  <c r="P77" i="50976"/>
  <c r="Q78" i="50976"/>
  <c r="O78" i="50976"/>
  <c r="P78" i="50976"/>
  <c r="Q79" i="50976"/>
  <c r="O79" i="50976"/>
  <c r="P79" i="50976"/>
  <c r="Q80" i="50976"/>
  <c r="O80" i="50976"/>
  <c r="P80" i="50976"/>
  <c r="Q81" i="50976"/>
  <c r="O81" i="50976"/>
  <c r="P81" i="50976"/>
  <c r="Q75" i="50976"/>
  <c r="O75" i="50976"/>
  <c r="P75" i="50976"/>
  <c r="Q73" i="50976"/>
  <c r="O73" i="50976"/>
  <c r="P73" i="50976"/>
  <c r="Q71" i="50976"/>
  <c r="P71" i="50976"/>
  <c r="O71" i="50976"/>
  <c r="AN24" i="50975"/>
  <c r="AN25" i="50975"/>
  <c r="AN26" i="50975"/>
  <c r="AN27" i="50975"/>
  <c r="AN28" i="50975"/>
  <c r="Q72" i="50976"/>
  <c r="P72" i="50976"/>
  <c r="O72" i="50976"/>
  <c r="Q74" i="50976"/>
  <c r="P74" i="50976"/>
  <c r="O74" i="50976"/>
  <c r="D14" i="50983"/>
  <c r="E36" i="50983"/>
  <c r="H146" i="50976"/>
  <c r="H95" i="50976"/>
  <c r="H77" i="50976"/>
  <c r="M91" i="50976"/>
  <c r="H80" i="50978"/>
  <c r="H76" i="50978"/>
  <c r="H72" i="50978"/>
  <c r="H98" i="50978"/>
  <c r="H99" i="50976"/>
  <c r="AB84" i="50975"/>
  <c r="B110" i="50975" s="1"/>
  <c r="AI110" i="50975" s="1"/>
  <c r="N84" i="50975"/>
  <c r="B96" i="50975" s="1"/>
  <c r="AH40" i="50975"/>
  <c r="E37" i="50976" s="1"/>
  <c r="E53" i="50983"/>
  <c r="AE84" i="50975"/>
  <c r="B113" i="50975" s="1"/>
  <c r="X84" i="50975"/>
  <c r="B106" i="50975" s="1"/>
  <c r="R84" i="50975"/>
  <c r="B100" i="50975" s="1"/>
  <c r="E25" i="50983"/>
  <c r="AJ40" i="50975"/>
  <c r="H37" i="50976" s="1"/>
  <c r="P11" i="50984"/>
  <c r="W11" i="50984"/>
  <c r="G11" i="50984"/>
  <c r="G114" i="50978"/>
  <c r="G76" i="50978"/>
  <c r="G116" i="50978"/>
  <c r="G78" i="50978"/>
  <c r="G118" i="50978"/>
  <c r="G80" i="50978"/>
  <c r="G110" i="50978"/>
  <c r="G72" i="50978"/>
  <c r="E11" i="50984"/>
  <c r="U11" i="50984"/>
  <c r="G112" i="50978"/>
  <c r="G74" i="50978"/>
  <c r="J134" i="50983"/>
  <c r="I10" i="50983"/>
  <c r="E89" i="50983" s="1"/>
  <c r="H79" i="50978"/>
  <c r="H75" i="50978"/>
  <c r="H71" i="50978"/>
  <c r="N81" i="50978"/>
  <c r="H92" i="50978"/>
  <c r="H130" i="50983"/>
  <c r="F116" i="50976"/>
  <c r="F114" i="50976"/>
  <c r="F108" i="50976"/>
  <c r="G30" i="50976"/>
  <c r="Z75" i="50977"/>
  <c r="Z71" i="50977"/>
  <c r="Z72" i="50977"/>
  <c r="Z70" i="50977"/>
  <c r="Z73" i="50977"/>
  <c r="G32" i="50976"/>
  <c r="F78" i="50976"/>
  <c r="G119" i="50976"/>
  <c r="F104" i="50976"/>
  <c r="F102" i="50976"/>
  <c r="F96" i="50976"/>
  <c r="F94" i="50976"/>
  <c r="W76" i="50977"/>
  <c r="AG77" i="50977"/>
  <c r="S64" i="50977"/>
  <c r="S69" i="50977"/>
  <c r="S74" i="50977"/>
  <c r="T73" i="50977"/>
  <c r="T70" i="50977"/>
  <c r="T65" i="50977"/>
  <c r="X38" i="50977"/>
  <c r="X36" i="50977"/>
  <c r="H36" i="50977"/>
  <c r="Z35" i="50977"/>
  <c r="I35" i="50977"/>
  <c r="E37" i="50977"/>
  <c r="E36" i="50977"/>
  <c r="H37" i="50977"/>
  <c r="P37" i="50977"/>
  <c r="U37" i="50977"/>
  <c r="U35" i="50977"/>
  <c r="AG114" i="50977"/>
  <c r="AE114" i="50977"/>
  <c r="AC114" i="50977"/>
  <c r="AA114" i="50977"/>
  <c r="Y114" i="50977"/>
  <c r="W114" i="50977"/>
  <c r="AI109" i="50977"/>
  <c r="AI106" i="50977"/>
  <c r="AJ104" i="50977"/>
  <c r="AH109" i="50977"/>
  <c r="C107" i="50977"/>
  <c r="W106" i="50977"/>
  <c r="AA103" i="50977"/>
  <c r="W98" i="50977"/>
  <c r="Z95" i="50977"/>
  <c r="W89" i="50977"/>
  <c r="Z87" i="50977"/>
  <c r="AF82" i="50977"/>
  <c r="AF100" i="50977"/>
  <c r="E110" i="50977"/>
  <c r="AG110" i="50977"/>
  <c r="AJ110" i="50977"/>
  <c r="AF110" i="50977"/>
  <c r="U82" i="50977"/>
  <c r="U104" i="50977" s="1"/>
  <c r="W99" i="50977"/>
  <c r="AA99" i="50977"/>
  <c r="AG99" i="50977"/>
  <c r="M82" i="50977"/>
  <c r="W91" i="50977"/>
  <c r="AA91" i="50977"/>
  <c r="AG91" i="50977"/>
  <c r="AD91" i="50977"/>
  <c r="K37" i="50977"/>
  <c r="S37" i="50977"/>
  <c r="G104" i="50977"/>
  <c r="W104" i="50977"/>
  <c r="AA104" i="50977"/>
  <c r="AI104" i="50977"/>
  <c r="Z104" i="50977"/>
  <c r="AD104" i="50977"/>
  <c r="Z89" i="50977"/>
  <c r="Z93" i="50977"/>
  <c r="Z97" i="50977"/>
  <c r="Z101" i="50977"/>
  <c r="Z94" i="50977"/>
  <c r="Z98" i="50977"/>
  <c r="Z102" i="50977"/>
  <c r="Z105" i="50977"/>
  <c r="Z109" i="50977"/>
  <c r="Z85" i="50977"/>
  <c r="Z86" i="50977"/>
  <c r="Z108" i="50977"/>
  <c r="W93" i="50977"/>
  <c r="W97" i="50977"/>
  <c r="W101" i="50977"/>
  <c r="W108" i="50977"/>
  <c r="W107" i="50977"/>
  <c r="W111" i="50977"/>
  <c r="W83" i="50977"/>
  <c r="W96" i="50977"/>
  <c r="AA96" i="50977"/>
  <c r="E96" i="50977"/>
  <c r="Z96" i="50977"/>
  <c r="R82" i="50977"/>
  <c r="AD96" i="50977"/>
  <c r="O107" i="50977"/>
  <c r="W88" i="50977"/>
  <c r="AA88" i="50977"/>
  <c r="Z88" i="50977"/>
  <c r="AD88" i="50977"/>
  <c r="AG88" i="50977"/>
  <c r="J82" i="50977"/>
  <c r="AF88" i="50977"/>
  <c r="G101" i="50977"/>
  <c r="G108" i="50977"/>
  <c r="G107" i="50977"/>
  <c r="G111" i="50977"/>
  <c r="G83" i="50977"/>
  <c r="T68" i="50975"/>
  <c r="T64" i="50975"/>
  <c r="T74" i="50975"/>
  <c r="T71" i="50975"/>
  <c r="T65" i="50975"/>
  <c r="T75" i="50975"/>
  <c r="T69" i="50975"/>
  <c r="T72" i="50975"/>
  <c r="T70" i="50975"/>
  <c r="T63" i="50975"/>
  <c r="T73" i="50975"/>
  <c r="Y76" i="50975"/>
  <c r="Y77" i="50975"/>
  <c r="AK106" i="50975"/>
  <c r="AI106" i="50975"/>
  <c r="AA74" i="50977"/>
  <c r="AA70" i="50977"/>
  <c r="P36" i="50977"/>
  <c r="K36" i="50977"/>
  <c r="K35" i="50977"/>
  <c r="Q37" i="50977"/>
  <c r="Q35" i="50977"/>
  <c r="Y37" i="50977"/>
  <c r="Y35" i="50977"/>
  <c r="AA113" i="50977"/>
  <c r="AJ102" i="50977"/>
  <c r="AH102" i="50977"/>
  <c r="AG104" i="50977"/>
  <c r="Z99" i="50977"/>
  <c r="W94" i="50977"/>
  <c r="W90" i="50977"/>
  <c r="E88" i="50977"/>
  <c r="AB82" i="50977"/>
  <c r="AB85" i="50977" s="1"/>
  <c r="E106" i="50977"/>
  <c r="U106" i="50977"/>
  <c r="AG106" i="50977"/>
  <c r="Y82" i="50977"/>
  <c r="Y96" i="50977" s="1"/>
  <c r="E103" i="50977"/>
  <c r="U103" i="50977"/>
  <c r="AG103" i="50977"/>
  <c r="AH103" i="50977"/>
  <c r="Q82" i="50977"/>
  <c r="Q110" i="50977" s="1"/>
  <c r="W95" i="50977"/>
  <c r="AA95" i="50977"/>
  <c r="AG95" i="50977"/>
  <c r="I82" i="50977"/>
  <c r="W87" i="50977"/>
  <c r="AA87" i="50977"/>
  <c r="AD87" i="50977"/>
  <c r="E87" i="50977"/>
  <c r="T66" i="50975"/>
  <c r="E7" i="50978"/>
  <c r="S63" i="50977"/>
  <c r="S68" i="50977"/>
  <c r="S75" i="50977"/>
  <c r="T64" i="50977"/>
  <c r="T71" i="50977"/>
  <c r="T67" i="50977"/>
  <c r="AA73" i="50977"/>
  <c r="Y38" i="50977"/>
  <c r="Y36" i="50977"/>
  <c r="I36" i="50977"/>
  <c r="V35" i="50977"/>
  <c r="V38" i="50977" s="1"/>
  <c r="J35" i="50977"/>
  <c r="G37" i="50977"/>
  <c r="G38" i="50977" s="1"/>
  <c r="J37" i="50977"/>
  <c r="O37" i="50977"/>
  <c r="R37" i="50977"/>
  <c r="W37" i="50977"/>
  <c r="W38" i="50977"/>
  <c r="Z37" i="50977"/>
  <c r="AE112" i="50977"/>
  <c r="AJ106" i="50977"/>
  <c r="AH106" i="50977"/>
  <c r="C74" i="50977"/>
  <c r="C66" i="50977"/>
  <c r="C62" i="50977"/>
  <c r="C58" i="50977"/>
  <c r="Z83" i="50977"/>
  <c r="Z111" i="50977"/>
  <c r="W110" i="50977"/>
  <c r="G110" i="50977"/>
  <c r="Z106" i="50977"/>
  <c r="W105" i="50977"/>
  <c r="G105" i="50977"/>
  <c r="AD103" i="50977"/>
  <c r="V103" i="50977"/>
  <c r="AG96" i="50977"/>
  <c r="AD95" i="50977"/>
  <c r="AG87" i="50977"/>
  <c r="AG94" i="50977"/>
  <c r="AG98" i="50977"/>
  <c r="AG89" i="50977"/>
  <c r="AG93" i="50977"/>
  <c r="AG97" i="50977"/>
  <c r="AG101" i="50977"/>
  <c r="AG102" i="50977"/>
  <c r="AG105" i="50977"/>
  <c r="AG109" i="50977"/>
  <c r="AD89" i="50977"/>
  <c r="AD93" i="50977"/>
  <c r="AD97" i="50977"/>
  <c r="AD101" i="50977"/>
  <c r="AD90" i="50977"/>
  <c r="AD102" i="50977"/>
  <c r="AD105" i="50977"/>
  <c r="AD109" i="50977"/>
  <c r="AD85" i="50977"/>
  <c r="AD94" i="50977"/>
  <c r="AD98" i="50977"/>
  <c r="AD108" i="50977"/>
  <c r="W100" i="50977"/>
  <c r="AA100" i="50977"/>
  <c r="E100" i="50977"/>
  <c r="Z100" i="50977"/>
  <c r="V82" i="50977"/>
  <c r="V104" i="50977"/>
  <c r="AD100" i="50977"/>
  <c r="W92" i="50977"/>
  <c r="AA92" i="50977"/>
  <c r="Z92" i="50977"/>
  <c r="AD92" i="50977"/>
  <c r="AB92" i="50977"/>
  <c r="N82" i="50977"/>
  <c r="N104" i="50977" s="1"/>
  <c r="Y92" i="50977"/>
  <c r="AG92" i="50977"/>
  <c r="T67" i="50975"/>
  <c r="AF85" i="50977"/>
  <c r="E85" i="50977"/>
  <c r="AG85" i="50977"/>
  <c r="Z70" i="50975"/>
  <c r="Z73" i="50975"/>
  <c r="Z69" i="50975"/>
  <c r="Z74" i="50975"/>
  <c r="Z72" i="50975"/>
  <c r="O70" i="50975"/>
  <c r="O67" i="50975"/>
  <c r="O63" i="50975"/>
  <c r="O59" i="50975"/>
  <c r="O74" i="50975"/>
  <c r="O71" i="50975"/>
  <c r="O65" i="50975"/>
  <c r="O60" i="50975"/>
  <c r="O75" i="50975"/>
  <c r="O68" i="50975"/>
  <c r="O61" i="50975"/>
  <c r="O69" i="50975"/>
  <c r="O62" i="50975"/>
  <c r="O73" i="50975"/>
  <c r="I35" i="50975"/>
  <c r="I37" i="50975"/>
  <c r="I36" i="50975"/>
  <c r="Q37" i="50975"/>
  <c r="Q35" i="50975"/>
  <c r="Q36" i="50975"/>
  <c r="Y37" i="50975"/>
  <c r="Y35" i="50975"/>
  <c r="Y36" i="50975"/>
  <c r="Y38" i="50975"/>
  <c r="R44" i="50977"/>
  <c r="N44" i="50977"/>
  <c r="J44" i="50977"/>
  <c r="E94" i="50977"/>
  <c r="E98" i="50977"/>
  <c r="E102" i="50977"/>
  <c r="E89" i="50977"/>
  <c r="E93" i="50977"/>
  <c r="O64" i="50975"/>
  <c r="Z75" i="50975"/>
  <c r="AF38" i="50975"/>
  <c r="AF37" i="50975"/>
  <c r="X71" i="50975"/>
  <c r="X72" i="50975"/>
  <c r="X70" i="50975"/>
  <c r="X73" i="50975"/>
  <c r="R70" i="50975"/>
  <c r="R67" i="50975"/>
  <c r="R63" i="50975"/>
  <c r="R73" i="50975"/>
  <c r="R71" i="50975"/>
  <c r="R65" i="50975"/>
  <c r="R72" i="50975"/>
  <c r="I71" i="50975"/>
  <c r="I66" i="50975"/>
  <c r="I62" i="50975"/>
  <c r="I58" i="50975"/>
  <c r="I54" i="50975"/>
  <c r="I73" i="50975"/>
  <c r="I70" i="50975"/>
  <c r="I65" i="50975"/>
  <c r="I60" i="50975"/>
  <c r="I55" i="50975"/>
  <c r="I74" i="50975"/>
  <c r="E37" i="50975"/>
  <c r="E36" i="50975"/>
  <c r="M35" i="50975"/>
  <c r="M37" i="50975"/>
  <c r="U37" i="50975"/>
  <c r="U35" i="50975"/>
  <c r="AB38" i="50975"/>
  <c r="AB37" i="50975"/>
  <c r="AB35" i="50975"/>
  <c r="AB36" i="50975"/>
  <c r="AC76" i="50975"/>
  <c r="AG90" i="50977"/>
  <c r="E90" i="50977"/>
  <c r="AG86" i="50977"/>
  <c r="E86" i="50977"/>
  <c r="R75" i="50975"/>
  <c r="R64" i="50975"/>
  <c r="X67" i="50975"/>
  <c r="P71" i="50975"/>
  <c r="P66" i="50975"/>
  <c r="P62" i="50975"/>
  <c r="P72" i="50975"/>
  <c r="P69" i="50975"/>
  <c r="P64" i="50975"/>
  <c r="P59" i="50975"/>
  <c r="E35" i="50975"/>
  <c r="U36" i="50975"/>
  <c r="Z35" i="50975"/>
  <c r="Z36" i="50975"/>
  <c r="Z37" i="50975"/>
  <c r="AD76" i="50975"/>
  <c r="AD78" i="50975"/>
  <c r="Z76" i="50975"/>
  <c r="Z77" i="50975"/>
  <c r="AD77" i="50975"/>
  <c r="AH110" i="50975"/>
  <c r="AK110" i="50975"/>
  <c r="AJ110" i="50975"/>
  <c r="AI69" i="50977"/>
  <c r="M29" i="50978"/>
  <c r="K36" i="50975"/>
  <c r="K37" i="50975"/>
  <c r="S36" i="50975"/>
  <c r="S37" i="50975"/>
  <c r="AD35" i="50975"/>
  <c r="AD36" i="50975"/>
  <c r="AI51" i="50977"/>
  <c r="M11" i="50978" s="1"/>
  <c r="AH51" i="50977"/>
  <c r="L11" i="50978" s="1"/>
  <c r="V69" i="50975"/>
  <c r="V65" i="50975"/>
  <c r="V75" i="50975"/>
  <c r="N69" i="50975"/>
  <c r="N65" i="50975"/>
  <c r="N61" i="50975"/>
  <c r="N57" i="50975"/>
  <c r="N75" i="50975"/>
  <c r="AD38" i="50975"/>
  <c r="S35" i="50975"/>
  <c r="G36" i="50975"/>
  <c r="G37" i="50975"/>
  <c r="O36" i="50975"/>
  <c r="O37" i="50975"/>
  <c r="O38" i="50975" s="1"/>
  <c r="W36" i="50975"/>
  <c r="W37" i="50975"/>
  <c r="W38" i="50975"/>
  <c r="Y78" i="50975"/>
  <c r="AC77" i="50975"/>
  <c r="G85" i="50975"/>
  <c r="K85" i="50975"/>
  <c r="O85" i="50975"/>
  <c r="S85" i="50975"/>
  <c r="W85" i="50975"/>
  <c r="AA85" i="50975"/>
  <c r="AE85" i="50975"/>
  <c r="H85" i="50975"/>
  <c r="M85" i="50975"/>
  <c r="R85" i="50975"/>
  <c r="X85" i="50975"/>
  <c r="AC85" i="50975"/>
  <c r="F85" i="50975"/>
  <c r="L85" i="50975"/>
  <c r="Q85" i="50975"/>
  <c r="V85" i="50975"/>
  <c r="AB85" i="50975"/>
  <c r="AG85" i="50975"/>
  <c r="Q73" i="50975"/>
  <c r="Q62" i="50975"/>
  <c r="Q66" i="50975"/>
  <c r="S72" i="50975"/>
  <c r="S65" i="50975"/>
  <c r="U75" i="50975"/>
  <c r="U78" i="50975" s="1"/>
  <c r="AE77" i="50975"/>
  <c r="AE76" i="50975"/>
  <c r="E84" i="50975"/>
  <c r="B87" i="50975" s="1"/>
  <c r="I84" i="50975"/>
  <c r="B91" i="50975" s="1"/>
  <c r="M84" i="50975"/>
  <c r="B95" i="50975" s="1"/>
  <c r="Q84" i="50975"/>
  <c r="B99" i="50975" s="1"/>
  <c r="U84" i="50975"/>
  <c r="B103" i="50975" s="1"/>
  <c r="Y84" i="50975"/>
  <c r="B107" i="50975" s="1"/>
  <c r="AC84" i="50975"/>
  <c r="B111" i="50975" s="1"/>
  <c r="AG84" i="50975"/>
  <c r="B115" i="50975" s="1"/>
  <c r="AI71" i="50977"/>
  <c r="M31" i="50978" s="1"/>
  <c r="AH67" i="50977"/>
  <c r="L27" i="50978" s="1"/>
  <c r="AH7" i="50977"/>
  <c r="E8" i="50978" s="1"/>
  <c r="B48" i="50977"/>
  <c r="E86" i="50975"/>
  <c r="I86" i="50975"/>
  <c r="M86" i="50975"/>
  <c r="Q86" i="50975"/>
  <c r="U86" i="50975"/>
  <c r="Y86" i="50975"/>
  <c r="AC86" i="50975"/>
  <c r="AG86" i="50975"/>
  <c r="AF84" i="50975"/>
  <c r="B114" i="50975" s="1"/>
  <c r="AA84" i="50975"/>
  <c r="B109" i="50975" s="1"/>
  <c r="V84" i="50975"/>
  <c r="B104" i="50975" s="1"/>
  <c r="P84" i="50975"/>
  <c r="B98" i="50975" s="1"/>
  <c r="K84" i="50975"/>
  <c r="B93" i="50975" s="1"/>
  <c r="F84" i="50975"/>
  <c r="B88" i="50975" s="1"/>
  <c r="AH74" i="50977"/>
  <c r="L34" i="50978" s="1"/>
  <c r="AI74" i="50977"/>
  <c r="M34" i="50978" s="1"/>
  <c r="AH63" i="50977"/>
  <c r="L23" i="50978" s="1"/>
  <c r="AI63" i="50977"/>
  <c r="M23" i="50978" s="1"/>
  <c r="AI62" i="50977"/>
  <c r="M22" i="50978" s="1"/>
  <c r="M106" i="50978" s="1"/>
  <c r="B53" i="50977"/>
  <c r="K47" i="50977"/>
  <c r="AI12" i="50977"/>
  <c r="F13" i="50978" s="1"/>
  <c r="F97" i="50978" s="1"/>
  <c r="AH12" i="50977"/>
  <c r="E13" i="50978" s="1"/>
  <c r="K49" i="50977"/>
  <c r="K50" i="50977"/>
  <c r="H51" i="50977" s="1" a="1"/>
  <c r="K52" i="50977"/>
  <c r="J53" i="50977" s="1" a="1"/>
  <c r="S88" i="50975"/>
  <c r="O88" i="50975"/>
  <c r="K88" i="50975"/>
  <c r="G88" i="50975"/>
  <c r="AF87" i="50975"/>
  <c r="AB87" i="50975"/>
  <c r="X87" i="50975"/>
  <c r="T87" i="50975"/>
  <c r="P87" i="50975"/>
  <c r="L87" i="50975"/>
  <c r="AG70" i="50977"/>
  <c r="AB71" i="50977" s="1" a="1"/>
  <c r="AG74" i="50977"/>
  <c r="AF75" i="50977" s="1" a="1"/>
  <c r="AF75" i="50977" s="1"/>
  <c r="AI9" i="50977"/>
  <c r="F10" i="50978" s="1"/>
  <c r="AG66" i="50977"/>
  <c r="X67" i="50977" s="1" a="1"/>
  <c r="AG65" i="50977"/>
  <c r="W66" i="50977" s="1" a="1"/>
  <c r="AG58" i="50977"/>
  <c r="AJ58" i="50977" s="1"/>
  <c r="N18" i="50978" s="1"/>
  <c r="N102" i="50978" s="1"/>
  <c r="AG57" i="50977"/>
  <c r="O58" i="50977" s="1" a="1"/>
  <c r="B50" i="50977"/>
  <c r="AH50" i="50977" s="1"/>
  <c r="L10" i="50978" s="1"/>
  <c r="H49" i="50977"/>
  <c r="J47" i="50977"/>
  <c r="E48" i="50977" s="1" a="1"/>
  <c r="AH8" i="50977"/>
  <c r="E9" i="50978" s="1"/>
  <c r="AG71" i="50977"/>
  <c r="AC72" i="50977" a="1"/>
  <c r="AC74" i="50977" s="1"/>
  <c r="AI34" i="50977"/>
  <c r="F35" i="50978"/>
  <c r="F119" i="50978" s="1"/>
  <c r="AI8" i="50977"/>
  <c r="F9" i="50978" s="1"/>
  <c r="F93" i="50978" s="1"/>
  <c r="AG67" i="50977"/>
  <c r="Y68" i="50977" a="1"/>
  <c r="Y71" i="50977" s="1"/>
  <c r="AG64" i="50977"/>
  <c r="AJ64" i="50977" s="1"/>
  <c r="N24" i="50978" s="1"/>
  <c r="N108" i="50978" s="1"/>
  <c r="V65" i="50977" a="1"/>
  <c r="V69" i="50977" s="1"/>
  <c r="AG59" i="50977"/>
  <c r="AJ59" i="50977" s="1"/>
  <c r="N19" i="50978" s="1"/>
  <c r="Q60" i="50977" a="1"/>
  <c r="Q71" i="50977" s="1"/>
  <c r="AG56" i="50977"/>
  <c r="N57" i="50977" a="1"/>
  <c r="N65" i="50977" s="1"/>
  <c r="B52" i="50977"/>
  <c r="AJ113" i="50975"/>
  <c r="AH113" i="50975"/>
  <c r="AI113" i="50975"/>
  <c r="AK113" i="50975"/>
  <c r="Y75" i="50977"/>
  <c r="Y74" i="50977"/>
  <c r="Y73" i="50977"/>
  <c r="Y70" i="50977"/>
  <c r="M113" i="50978"/>
  <c r="M75" i="50978"/>
  <c r="J106" i="50977"/>
  <c r="Y94" i="50977"/>
  <c r="Y98" i="50977"/>
  <c r="Y89" i="50977"/>
  <c r="Y102" i="50977"/>
  <c r="Y105" i="50977"/>
  <c r="Y109" i="50977"/>
  <c r="Y108" i="50977"/>
  <c r="Y93" i="50977"/>
  <c r="Y101" i="50977"/>
  <c r="Y87" i="50977"/>
  <c r="Y95" i="50977"/>
  <c r="Y107" i="50977"/>
  <c r="Y97" i="50977"/>
  <c r="Y111" i="50977"/>
  <c r="Y83" i="50977"/>
  <c r="Q106" i="50977"/>
  <c r="AB86" i="50977"/>
  <c r="AB90" i="50977"/>
  <c r="AB93" i="50977"/>
  <c r="AB97" i="50977"/>
  <c r="AB101" i="50977"/>
  <c r="AB83" i="50977"/>
  <c r="AB94" i="50977"/>
  <c r="AB100" i="50977"/>
  <c r="AB109" i="50977"/>
  <c r="AB102" i="50977"/>
  <c r="AB88" i="50977"/>
  <c r="AB89" i="50977"/>
  <c r="AB96" i="50977"/>
  <c r="AB98" i="50977"/>
  <c r="AB104" i="50977"/>
  <c r="AB108" i="50977"/>
  <c r="AB105" i="50977"/>
  <c r="Y104" i="50977"/>
  <c r="AF91" i="50977"/>
  <c r="Q60" i="50977"/>
  <c r="F81" i="50978"/>
  <c r="V74" i="50977"/>
  <c r="V75" i="50977"/>
  <c r="V67" i="50977"/>
  <c r="V65" i="50977"/>
  <c r="V68" i="50977"/>
  <c r="V70" i="50977"/>
  <c r="AC75" i="50977"/>
  <c r="AC73" i="50977"/>
  <c r="AJ50" i="50977"/>
  <c r="N10" i="50978" s="1"/>
  <c r="N94" i="50978" s="1"/>
  <c r="Y86" i="50977"/>
  <c r="Y90" i="50977"/>
  <c r="AF107" i="50977"/>
  <c r="N101" i="50977"/>
  <c r="N102" i="50977"/>
  <c r="N105" i="50977"/>
  <c r="N109" i="50977"/>
  <c r="N108" i="50977"/>
  <c r="N107" i="50977"/>
  <c r="N106" i="50977"/>
  <c r="N111" i="50977"/>
  <c r="N83" i="50977"/>
  <c r="N110" i="50977"/>
  <c r="N103" i="50977"/>
  <c r="E91" i="50978"/>
  <c r="I9" i="50983"/>
  <c r="E90" i="50983" s="1"/>
  <c r="G7" i="50978"/>
  <c r="AB87" i="50977"/>
  <c r="AB95" i="50977"/>
  <c r="Y103" i="50977"/>
  <c r="I103" i="50977"/>
  <c r="AB106" i="50977"/>
  <c r="Y106" i="50977"/>
  <c r="I106" i="50977"/>
  <c r="I104" i="50977"/>
  <c r="Y88" i="50977"/>
  <c r="U110" i="50977"/>
  <c r="G149" i="50976"/>
  <c r="G114" i="50976"/>
  <c r="G76" i="50976"/>
  <c r="G13" i="50978"/>
  <c r="E97" i="50978"/>
  <c r="J101" i="50977"/>
  <c r="J102" i="50977"/>
  <c r="J105" i="50977"/>
  <c r="J109" i="50977"/>
  <c r="J108" i="50977"/>
  <c r="J111" i="50977"/>
  <c r="J83" i="50977"/>
  <c r="J110" i="50977"/>
  <c r="J103" i="50977"/>
  <c r="J107" i="50977"/>
  <c r="R101" i="50977"/>
  <c r="R102" i="50977"/>
  <c r="R105" i="50977"/>
  <c r="R109" i="50977"/>
  <c r="R108" i="50977"/>
  <c r="R111" i="50977"/>
  <c r="R83" i="50977"/>
  <c r="R110" i="50977"/>
  <c r="R103" i="50977"/>
  <c r="R107" i="50977"/>
  <c r="R104" i="50977"/>
  <c r="M102" i="50977"/>
  <c r="M105" i="50977"/>
  <c r="M109" i="50977"/>
  <c r="M107" i="50977"/>
  <c r="M111" i="50977"/>
  <c r="M83" i="50977"/>
  <c r="M108" i="50977"/>
  <c r="M101" i="50977"/>
  <c r="U101" i="50977"/>
  <c r="U102" i="50977"/>
  <c r="U105" i="50977"/>
  <c r="U109" i="50977"/>
  <c r="U107" i="50977"/>
  <c r="U111" i="50977"/>
  <c r="U83" i="50977"/>
  <c r="U108" i="50977"/>
  <c r="AF86" i="50977"/>
  <c r="AF90" i="50977"/>
  <c r="AF83" i="50977"/>
  <c r="AF89" i="50977"/>
  <c r="AF93" i="50977"/>
  <c r="AF97" i="50977"/>
  <c r="AF101" i="50977"/>
  <c r="AF98" i="50977"/>
  <c r="AF105" i="50977"/>
  <c r="AF108" i="50977"/>
  <c r="AF94" i="50977"/>
  <c r="AF109" i="50977"/>
  <c r="AF92" i="50977"/>
  <c r="AF102" i="50977"/>
  <c r="J75" i="50977"/>
  <c r="J63" i="50977"/>
  <c r="J55" i="50977"/>
  <c r="J66" i="50977"/>
  <c r="J56" i="50977"/>
  <c r="J69" i="50977"/>
  <c r="J57" i="50977"/>
  <c r="J64" i="50977"/>
  <c r="J60" i="50977"/>
  <c r="J58" i="50977"/>
  <c r="J67" i="50977"/>
  <c r="J65" i="50977"/>
  <c r="J54" i="50977"/>
  <c r="AH87" i="50975"/>
  <c r="V93" i="50977"/>
  <c r="V101" i="50977"/>
  <c r="V102" i="50977"/>
  <c r="V105" i="50977"/>
  <c r="V109" i="50977"/>
  <c r="V108" i="50977"/>
  <c r="V107" i="50977"/>
  <c r="V106" i="50977"/>
  <c r="V111" i="50977"/>
  <c r="V83" i="50977"/>
  <c r="V110" i="50977"/>
  <c r="AF104" i="50977"/>
  <c r="I102" i="50977"/>
  <c r="I105" i="50977"/>
  <c r="I109" i="50977"/>
  <c r="I108" i="50977"/>
  <c r="I101" i="50977"/>
  <c r="I107" i="50977"/>
  <c r="I111" i="50977"/>
  <c r="I83" i="50977"/>
  <c r="Q101" i="50977"/>
  <c r="Q102" i="50977"/>
  <c r="Q105" i="50977"/>
  <c r="Q109" i="50977"/>
  <c r="Q108" i="50977"/>
  <c r="Q107" i="50977"/>
  <c r="Q111" i="50977"/>
  <c r="Q83" i="50977"/>
  <c r="AF103" i="50977"/>
  <c r="Q103" i="50977"/>
  <c r="AF99" i="50977"/>
  <c r="AB110" i="50977"/>
  <c r="M110" i="50977"/>
  <c r="H67" i="50977"/>
  <c r="H74" i="50977"/>
  <c r="H69" i="50977"/>
  <c r="H64" i="50977"/>
  <c r="H60" i="50977"/>
  <c r="H56" i="50977"/>
  <c r="H51" i="50977"/>
  <c r="H72" i="50977"/>
  <c r="H70" i="50977"/>
  <c r="H63" i="50977"/>
  <c r="H58" i="50977"/>
  <c r="H52" i="50977"/>
  <c r="H53" i="50977"/>
  <c r="H71" i="50977"/>
  <c r="H65" i="50977"/>
  <c r="H59" i="50977"/>
  <c r="H54" i="50977"/>
  <c r="H66" i="50977"/>
  <c r="H55" i="50977"/>
  <c r="H73" i="50977"/>
  <c r="H62" i="50977"/>
  <c r="H75" i="50977"/>
  <c r="H61" i="50977"/>
  <c r="H68" i="50977"/>
  <c r="H57" i="50977"/>
  <c r="AJ109" i="50975"/>
  <c r="AH109" i="50975"/>
  <c r="AH115" i="50975"/>
  <c r="AJ115" i="50975"/>
  <c r="AB107" i="50977"/>
  <c r="AF111" i="50977"/>
  <c r="Y85" i="50977"/>
  <c r="R106" i="50977"/>
  <c r="AF87" i="50977"/>
  <c r="AF95" i="50977"/>
  <c r="AB103" i="50977"/>
  <c r="M103" i="50977"/>
  <c r="AF106" i="50977"/>
  <c r="M106" i="50977"/>
  <c r="AF96" i="50977"/>
  <c r="J104" i="50977"/>
  <c r="Y91" i="50977"/>
  <c r="AB91" i="50977"/>
  <c r="AB99" i="50977"/>
  <c r="Y110" i="50977"/>
  <c r="I110" i="50977"/>
  <c r="M104" i="50977"/>
  <c r="G151" i="50976"/>
  <c r="G116" i="50976"/>
  <c r="G78" i="50976"/>
  <c r="G91" i="50978"/>
  <c r="G97" i="50978"/>
  <c r="D122" i="50983" l="1"/>
  <c r="D135" i="50983"/>
  <c r="G124" i="50983"/>
  <c r="N132" i="50983"/>
  <c r="G134" i="50983"/>
  <c r="P116" i="50983"/>
  <c r="AE111" i="50975"/>
  <c r="N140" i="50983"/>
  <c r="N121" i="50983"/>
  <c r="H138" i="50983"/>
  <c r="Q140" i="50983"/>
  <c r="D140" i="50983"/>
  <c r="E115" i="50975"/>
  <c r="I107" i="50975"/>
  <c r="P135" i="50983"/>
  <c r="G122" i="50983"/>
  <c r="R118" i="50983"/>
  <c r="C118" i="50983" s="1"/>
  <c r="M139" i="50983"/>
  <c r="P131" i="50983"/>
  <c r="O135" i="50983"/>
  <c r="D120" i="50983"/>
  <c r="Q141" i="50983"/>
  <c r="G137" i="50983"/>
  <c r="H137" i="50983"/>
  <c r="H118" i="50983"/>
  <c r="L54" i="50983"/>
  <c r="AE113" i="50975"/>
  <c r="Y109" i="50975"/>
  <c r="Z102" i="50975"/>
  <c r="P127" i="50983"/>
  <c r="N136" i="50983"/>
  <c r="N129" i="50983"/>
  <c r="H116" i="50983"/>
  <c r="H134" i="50983"/>
  <c r="Q132" i="50983"/>
  <c r="G121" i="50983"/>
  <c r="D132" i="50983"/>
  <c r="R129" i="50983"/>
  <c r="C129" i="50983" s="1"/>
  <c r="P119" i="50983"/>
  <c r="N119" i="50983"/>
  <c r="P138" i="50983"/>
  <c r="P117" i="50983"/>
  <c r="U115" i="50975"/>
  <c r="R114" i="50975"/>
  <c r="E113" i="50975"/>
  <c r="AB110" i="50975"/>
  <c r="V108" i="50975"/>
  <c r="AF104" i="50975"/>
  <c r="T100" i="50975"/>
  <c r="W24" i="50976"/>
  <c r="G24" i="50976"/>
  <c r="G108" i="50976" s="1"/>
  <c r="E108" i="50976"/>
  <c r="O24" i="50976"/>
  <c r="W22" i="50976"/>
  <c r="E106" i="50976"/>
  <c r="O22" i="50976"/>
  <c r="G22" i="50976"/>
  <c r="G106" i="50976" s="1"/>
  <c r="W12" i="50976"/>
  <c r="E96" i="50976"/>
  <c r="O23" i="50976"/>
  <c r="W23" i="50976"/>
  <c r="E107" i="50976"/>
  <c r="W17" i="50976"/>
  <c r="E101" i="50976"/>
  <c r="O17" i="50976"/>
  <c r="G23" i="50976"/>
  <c r="G17" i="50976"/>
  <c r="G12" i="50976"/>
  <c r="U66" i="50977"/>
  <c r="U71" i="50977"/>
  <c r="F36" i="50975"/>
  <c r="P35" i="50975"/>
  <c r="F35" i="50975"/>
  <c r="AH20" i="50977"/>
  <c r="E21" i="50978" s="1"/>
  <c r="AH16" i="50977"/>
  <c r="E17" i="50978" s="1"/>
  <c r="E101" i="50978" s="1"/>
  <c r="O70" i="50977"/>
  <c r="O73" i="50977"/>
  <c r="W73" i="50977"/>
  <c r="W75" i="50977"/>
  <c r="W67" i="50977"/>
  <c r="W72" i="50977"/>
  <c r="W70" i="50977"/>
  <c r="W66" i="50977"/>
  <c r="W71" i="50977"/>
  <c r="W68" i="50977"/>
  <c r="W69" i="50977"/>
  <c r="W74" i="50977"/>
  <c r="AB71" i="50977"/>
  <c r="AB73" i="50977"/>
  <c r="AB74" i="50977"/>
  <c r="AB75" i="50977"/>
  <c r="AB72" i="50977"/>
  <c r="L80" i="50978"/>
  <c r="L118" i="50978"/>
  <c r="O34" i="50978"/>
  <c r="M115" i="50978"/>
  <c r="M77" i="50978"/>
  <c r="X67" i="50977"/>
  <c r="X68" i="50977"/>
  <c r="X71" i="50977"/>
  <c r="X69" i="50977"/>
  <c r="X70" i="50977"/>
  <c r="X75" i="50977"/>
  <c r="X74" i="50977"/>
  <c r="X73" i="50977"/>
  <c r="X72" i="50977"/>
  <c r="M118" i="50978"/>
  <c r="M80" i="50978"/>
  <c r="L73" i="50978"/>
  <c r="L111" i="50978"/>
  <c r="O27" i="50978"/>
  <c r="AC72" i="50977"/>
  <c r="V72" i="50977"/>
  <c r="V73" i="50977"/>
  <c r="V71" i="50977"/>
  <c r="V78" i="50977" s="1"/>
  <c r="V66" i="50977"/>
  <c r="G35" i="50978"/>
  <c r="Q75" i="50977"/>
  <c r="Y72" i="50977"/>
  <c r="Y68" i="50977"/>
  <c r="Y69" i="50977"/>
  <c r="AI50" i="50977"/>
  <c r="M10" i="50978" s="1"/>
  <c r="M94" i="50978" s="1"/>
  <c r="P59" i="50977" a="1"/>
  <c r="U38" i="50975"/>
  <c r="AB111" i="50977"/>
  <c r="Y100" i="50977"/>
  <c r="Y99" i="50977"/>
  <c r="AI59" i="50977"/>
  <c r="M19" i="50978" s="1"/>
  <c r="M103" i="50978" s="1"/>
  <c r="F26" i="50983"/>
  <c r="AB74" i="50975"/>
  <c r="AB72" i="50975"/>
  <c r="AB75" i="50975"/>
  <c r="AB73" i="50975"/>
  <c r="AB71" i="50975"/>
  <c r="AH59" i="50977"/>
  <c r="L19" i="50978" s="1"/>
  <c r="J123" i="50983"/>
  <c r="P125" i="50983"/>
  <c r="W77" i="50977"/>
  <c r="V76" i="50977"/>
  <c r="V77" i="50977"/>
  <c r="AG78" i="50977"/>
  <c r="U67" i="50977"/>
  <c r="U73" i="50977"/>
  <c r="U75" i="50977"/>
  <c r="U70" i="50977"/>
  <c r="U68" i="50977"/>
  <c r="U65" i="50977"/>
  <c r="U77" i="50977" s="1"/>
  <c r="W36" i="50977"/>
  <c r="F35" i="50977"/>
  <c r="AE75" i="50977"/>
  <c r="AE74" i="50977"/>
  <c r="X37" i="50977"/>
  <c r="X35" i="50977"/>
  <c r="AE37" i="50977"/>
  <c r="AE38" i="50977"/>
  <c r="AG37" i="50977"/>
  <c r="AG36" i="50977"/>
  <c r="AG38" i="50977"/>
  <c r="W113" i="50977"/>
  <c r="AF114" i="50977"/>
  <c r="AF113" i="50977"/>
  <c r="AD114" i="50977"/>
  <c r="AD112" i="50977"/>
  <c r="AB114" i="50977"/>
  <c r="AB113" i="50977"/>
  <c r="AB112" i="50977"/>
  <c r="X114" i="50977"/>
  <c r="X113" i="50977"/>
  <c r="C70" i="50977"/>
  <c r="C63" i="50977"/>
  <c r="AH111" i="50977"/>
  <c r="AI111" i="50977"/>
  <c r="C108" i="50977"/>
  <c r="C72" i="50977"/>
  <c r="AJ105" i="50977"/>
  <c r="AH105" i="50977"/>
  <c r="AI105" i="50977"/>
  <c r="C103" i="50977"/>
  <c r="C67" i="50977"/>
  <c r="C97" i="50977"/>
  <c r="C61" i="50977"/>
  <c r="F44" i="50977"/>
  <c r="E44" i="50977"/>
  <c r="H44" i="50977"/>
  <c r="K44" i="50977"/>
  <c r="M44" i="50977"/>
  <c r="P44" i="50977"/>
  <c r="S44" i="50977"/>
  <c r="AE44" i="50977"/>
  <c r="AD44" i="50977"/>
  <c r="AC44" i="50977"/>
  <c r="AB44" i="50977"/>
  <c r="AA44" i="50977"/>
  <c r="Z44" i="50977"/>
  <c r="Y44" i="50977"/>
  <c r="X44" i="50977"/>
  <c r="AE82" i="50977"/>
  <c r="E109" i="50977"/>
  <c r="W109" i="50977"/>
  <c r="AA109" i="50977"/>
  <c r="AC82" i="50977"/>
  <c r="AA107" i="50977"/>
  <c r="AD107" i="50977"/>
  <c r="AG107" i="50977"/>
  <c r="AA89" i="50977"/>
  <c r="AA98" i="50977"/>
  <c r="AA101" i="50977"/>
  <c r="AA111" i="50977"/>
  <c r="Z107" i="50977"/>
  <c r="X82" i="50977"/>
  <c r="W102" i="50977"/>
  <c r="AA102" i="50977"/>
  <c r="AI102" i="50977"/>
  <c r="AA37" i="50975"/>
  <c r="AA36" i="50975"/>
  <c r="AA38" i="50975"/>
  <c r="AF35" i="50975"/>
  <c r="AF36" i="50975"/>
  <c r="G28" i="50976"/>
  <c r="F147" i="50976"/>
  <c r="U78" i="50977"/>
  <c r="AF77" i="50977"/>
  <c r="AF76" i="50977"/>
  <c r="AA75" i="50977"/>
  <c r="AA72" i="50977"/>
  <c r="AD75" i="50977"/>
  <c r="AD74" i="50977"/>
  <c r="L35" i="50977"/>
  <c r="L36" i="50977"/>
  <c r="AD36" i="50977"/>
  <c r="AD35" i="50977"/>
  <c r="AF37" i="50977"/>
  <c r="AF35" i="50977"/>
  <c r="AF36" i="50977"/>
  <c r="AG113" i="50977"/>
  <c r="AG112" i="50977"/>
  <c r="Y113" i="50977"/>
  <c r="Y112" i="50977"/>
  <c r="C111" i="50977"/>
  <c r="C75" i="50977"/>
  <c r="AH108" i="50977"/>
  <c r="AI108" i="50977"/>
  <c r="AJ108" i="50977"/>
  <c r="C105" i="50977"/>
  <c r="C69" i="50977"/>
  <c r="AJ101" i="50977"/>
  <c r="AH101" i="50977"/>
  <c r="AI101" i="50977"/>
  <c r="C95" i="50977"/>
  <c r="C59" i="50977"/>
  <c r="AC73" i="50975"/>
  <c r="AC72" i="50975"/>
  <c r="AA76" i="50975"/>
  <c r="AA78" i="50975"/>
  <c r="AE74" i="50975"/>
  <c r="AE75" i="50975"/>
  <c r="W34" i="50976"/>
  <c r="G34" i="50976"/>
  <c r="G29" i="50976"/>
  <c r="E146" i="50976"/>
  <c r="E111" i="50976"/>
  <c r="W26" i="50976"/>
  <c r="G26" i="50976"/>
  <c r="AD99" i="50977"/>
  <c r="L82" i="50977"/>
  <c r="AE90" i="50977"/>
  <c r="H82" i="50977"/>
  <c r="H111" i="50977" s="1"/>
  <c r="AA86" i="50977"/>
  <c r="V70" i="50975"/>
  <c r="V68" i="50975"/>
  <c r="V66" i="50975"/>
  <c r="V76" i="50975" s="1"/>
  <c r="V73" i="50975"/>
  <c r="R68" i="50975"/>
  <c r="R61" i="50975"/>
  <c r="Q71" i="50975"/>
  <c r="Q68" i="50975"/>
  <c r="Q63" i="50975"/>
  <c r="Q74" i="50975"/>
  <c r="Y70" i="50975"/>
  <c r="Y69" i="50975"/>
  <c r="Y72" i="50975"/>
  <c r="Y74" i="50975"/>
  <c r="AA71" i="50975"/>
  <c r="AA73" i="50975"/>
  <c r="AA75" i="50975"/>
  <c r="L37" i="50975"/>
  <c r="L35" i="50975"/>
  <c r="L38" i="50975" s="1"/>
  <c r="V37" i="50975"/>
  <c r="V35" i="50975"/>
  <c r="V36" i="50975"/>
  <c r="AG37" i="50975"/>
  <c r="AG36" i="50975"/>
  <c r="X76" i="50975"/>
  <c r="X77" i="50975"/>
  <c r="V78" i="50975"/>
  <c r="AD75" i="50975"/>
  <c r="AD73" i="50975"/>
  <c r="AG100" i="50977"/>
  <c r="Z91" i="50977"/>
  <c r="G106" i="50977"/>
  <c r="U77" i="50975"/>
  <c r="AC115" i="50975"/>
  <c r="M115" i="50975"/>
  <c r="Z114" i="50975"/>
  <c r="J114" i="50975"/>
  <c r="U113" i="50975"/>
  <c r="R112" i="50975"/>
  <c r="O111" i="50975"/>
  <c r="L110" i="50975"/>
  <c r="I109" i="50975"/>
  <c r="F108" i="50975"/>
  <c r="F106" i="50975"/>
  <c r="AC103" i="50975"/>
  <c r="W101" i="50975"/>
  <c r="Q99" i="50975"/>
  <c r="Q95" i="50977" s="1"/>
  <c r="X94" i="50975"/>
  <c r="AI64" i="50977"/>
  <c r="M24" i="50978" s="1"/>
  <c r="AH9" i="50977"/>
  <c r="E10" i="50978" s="1"/>
  <c r="O49" i="50977"/>
  <c r="AJ64" i="50975"/>
  <c r="N24" i="50976" s="1"/>
  <c r="AJ63" i="50975"/>
  <c r="N23" i="50976" s="1"/>
  <c r="P123" i="50983"/>
  <c r="N138" i="50983"/>
  <c r="N134" i="50983"/>
  <c r="F134" i="50983" s="1"/>
  <c r="N130" i="50983"/>
  <c r="N125" i="50983"/>
  <c r="N116" i="50983"/>
  <c r="H136" i="50983"/>
  <c r="H140" i="50983"/>
  <c r="G130" i="50983"/>
  <c r="G138" i="50983"/>
  <c r="Q136" i="50983"/>
  <c r="J130" i="50983"/>
  <c r="G129" i="50983"/>
  <c r="D136" i="50983"/>
  <c r="D125" i="50983"/>
  <c r="O123" i="50983"/>
  <c r="J117" i="50983"/>
  <c r="I22" i="50983"/>
  <c r="H129" i="50983"/>
  <c r="H125" i="50983"/>
  <c r="H121" i="50983"/>
  <c r="H117" i="50983"/>
  <c r="I116" i="50983"/>
  <c r="I121" i="50983"/>
  <c r="I123" i="50983"/>
  <c r="I125" i="50983"/>
  <c r="I129" i="50983"/>
  <c r="J118" i="50983"/>
  <c r="J126" i="50983"/>
  <c r="AG115" i="50975"/>
  <c r="Y115" i="50975"/>
  <c r="Q115" i="50975"/>
  <c r="I115" i="50975"/>
  <c r="AD114" i="50975"/>
  <c r="V114" i="50975"/>
  <c r="N114" i="50975"/>
  <c r="F114" i="50975"/>
  <c r="AA113" i="50975"/>
  <c r="M113" i="50975"/>
  <c r="Z112" i="50975"/>
  <c r="J112" i="50975"/>
  <c r="W111" i="50975"/>
  <c r="G111" i="50975"/>
  <c r="T110" i="50975"/>
  <c r="AG109" i="50975"/>
  <c r="Q109" i="50975"/>
  <c r="AD108" i="50975"/>
  <c r="N108" i="50975"/>
  <c r="Y107" i="50975"/>
  <c r="V106" i="50975"/>
  <c r="S105" i="50975"/>
  <c r="P104" i="50975"/>
  <c r="M103" i="50975"/>
  <c r="M99" i="50977" s="1"/>
  <c r="J102" i="50975"/>
  <c r="J98" i="50977" s="1"/>
  <c r="G101" i="50975"/>
  <c r="G97" i="50977" s="1"/>
  <c r="AG99" i="50975"/>
  <c r="Y98" i="50975"/>
  <c r="S96" i="50975"/>
  <c r="Z91" i="50975"/>
  <c r="F138" i="50983"/>
  <c r="J114" i="50983"/>
  <c r="P139" i="50983"/>
  <c r="H126" i="50983"/>
  <c r="R126" i="50983"/>
  <c r="C126" i="50983" s="1"/>
  <c r="J122" i="50983"/>
  <c r="N139" i="50983"/>
  <c r="F139" i="50983" s="1"/>
  <c r="P124" i="50983"/>
  <c r="E32" i="50983"/>
  <c r="G131" i="50983"/>
  <c r="R114" i="50983"/>
  <c r="C114" i="50983" s="1"/>
  <c r="R135" i="50983"/>
  <c r="C135" i="50983" s="1"/>
  <c r="O131" i="50983"/>
  <c r="R131" i="50983"/>
  <c r="C131" i="50983" s="1"/>
  <c r="D128" i="50983"/>
  <c r="D139" i="50983"/>
  <c r="Q137" i="50983"/>
  <c r="G141" i="50983"/>
  <c r="G133" i="50983"/>
  <c r="H141" i="50983"/>
  <c r="H133" i="50983"/>
  <c r="AE115" i="50975"/>
  <c r="AA115" i="50975"/>
  <c r="W115" i="50975"/>
  <c r="S115" i="50975"/>
  <c r="O115" i="50975"/>
  <c r="K115" i="50975"/>
  <c r="G115" i="50975"/>
  <c r="AF114" i="50975"/>
  <c r="AB114" i="50975"/>
  <c r="X114" i="50975"/>
  <c r="T114" i="50975"/>
  <c r="P114" i="50975"/>
  <c r="L114" i="50975"/>
  <c r="H114" i="50975"/>
  <c r="AG113" i="50975"/>
  <c r="AC113" i="50975"/>
  <c r="Y113" i="50975"/>
  <c r="Q113" i="50975"/>
  <c r="I113" i="50975"/>
  <c r="AD112" i="50975"/>
  <c r="V112" i="50975"/>
  <c r="N112" i="50975"/>
  <c r="F112" i="50975"/>
  <c r="AA111" i="50975"/>
  <c r="S111" i="50975"/>
  <c r="K111" i="50975"/>
  <c r="AF110" i="50975"/>
  <c r="X110" i="50975"/>
  <c r="P110" i="50975"/>
  <c r="H110" i="50975"/>
  <c r="AC109" i="50975"/>
  <c r="U109" i="50975"/>
  <c r="M109" i="50975"/>
  <c r="E109" i="50975"/>
  <c r="Z108" i="50975"/>
  <c r="R108" i="50975"/>
  <c r="J108" i="50975"/>
  <c r="AE107" i="50975"/>
  <c r="Q107" i="50975"/>
  <c r="AD106" i="50975"/>
  <c r="N106" i="50975"/>
  <c r="AA105" i="50975"/>
  <c r="K105" i="50975"/>
  <c r="X104" i="50975"/>
  <c r="H104" i="50975"/>
  <c r="U103" i="50975"/>
  <c r="U99" i="50977" s="1"/>
  <c r="E103" i="50975"/>
  <c r="R102" i="50975"/>
  <c r="R98" i="50977" s="1"/>
  <c r="AE101" i="50975"/>
  <c r="O101" i="50975"/>
  <c r="AB100" i="50975"/>
  <c r="L100" i="50975"/>
  <c r="Y99" i="50975"/>
  <c r="I99" i="50975"/>
  <c r="I98" i="50975"/>
  <c r="I94" i="50977" s="1"/>
  <c r="F97" i="50975"/>
  <c r="AA95" i="50975"/>
  <c r="U93" i="50975"/>
  <c r="U89" i="50977" s="1"/>
  <c r="W87" i="50975"/>
  <c r="P88" i="50975"/>
  <c r="W90" i="50975"/>
  <c r="AC92" i="50975"/>
  <c r="H94" i="50975"/>
  <c r="H90" i="50977" s="1"/>
  <c r="K95" i="50975"/>
  <c r="K96" i="50975"/>
  <c r="AA96" i="50975"/>
  <c r="N97" i="50975"/>
  <c r="N93" i="50977" s="1"/>
  <c r="AD97" i="50975"/>
  <c r="Q98" i="50975"/>
  <c r="Q94" i="50977" s="1"/>
  <c r="AG98" i="50975"/>
  <c r="M99" i="50975"/>
  <c r="M95" i="50977" s="1"/>
  <c r="U99" i="50975"/>
  <c r="U95" i="50977" s="1"/>
  <c r="AC99" i="50975"/>
  <c r="H100" i="50975"/>
  <c r="P100" i="50975"/>
  <c r="X100" i="50975"/>
  <c r="AF100" i="50975"/>
  <c r="K101" i="50975"/>
  <c r="S101" i="50975"/>
  <c r="AA101" i="50975"/>
  <c r="F102" i="50975"/>
  <c r="N102" i="50975"/>
  <c r="N98" i="50977" s="1"/>
  <c r="V102" i="50975"/>
  <c r="V98" i="50977" s="1"/>
  <c r="AD102" i="50975"/>
  <c r="I103" i="50975"/>
  <c r="I99" i="50977" s="1"/>
  <c r="Q103" i="50975"/>
  <c r="Y103" i="50975"/>
  <c r="AG103" i="50975"/>
  <c r="L104" i="50975"/>
  <c r="T104" i="50975"/>
  <c r="AB104" i="50975"/>
  <c r="G105" i="50975"/>
  <c r="O105" i="50975"/>
  <c r="W105" i="50975"/>
  <c r="AE105" i="50975"/>
  <c r="J106" i="50975"/>
  <c r="R106" i="50975"/>
  <c r="Z106" i="50975"/>
  <c r="E107" i="50975"/>
  <c r="M107" i="50975"/>
  <c r="U107" i="50975"/>
  <c r="AC107" i="50975"/>
  <c r="AG107" i="50975"/>
  <c r="H108" i="50975"/>
  <c r="L108" i="50975"/>
  <c r="P108" i="50975"/>
  <c r="T108" i="50975"/>
  <c r="X108" i="50975"/>
  <c r="AB108" i="50975"/>
  <c r="AF108" i="50975"/>
  <c r="G109" i="50975"/>
  <c r="K109" i="50975"/>
  <c r="O109" i="50975"/>
  <c r="S109" i="50975"/>
  <c r="W109" i="50975"/>
  <c r="AA109" i="50975"/>
  <c r="AE109" i="50975"/>
  <c r="F110" i="50975"/>
  <c r="J110" i="50975"/>
  <c r="N110" i="50975"/>
  <c r="R110" i="50975"/>
  <c r="V110" i="50975"/>
  <c r="Z110" i="50975"/>
  <c r="AD110" i="50975"/>
  <c r="E111" i="50975"/>
  <c r="I111" i="50975"/>
  <c r="M111" i="50975"/>
  <c r="Q111" i="50975"/>
  <c r="U111" i="50975"/>
  <c r="Y111" i="50975"/>
  <c r="AC111" i="50975"/>
  <c r="AG111" i="50975"/>
  <c r="H112" i="50975"/>
  <c r="L112" i="50975"/>
  <c r="P112" i="50975"/>
  <c r="T112" i="50975"/>
  <c r="X112" i="50975"/>
  <c r="AB112" i="50975"/>
  <c r="AF112" i="50975"/>
  <c r="G113" i="50975"/>
  <c r="K113" i="50975"/>
  <c r="O113" i="50975"/>
  <c r="S113" i="50975"/>
  <c r="W113" i="50975"/>
  <c r="P141" i="50983"/>
  <c r="P137" i="50983"/>
  <c r="P133" i="50983"/>
  <c r="N126" i="50983"/>
  <c r="N122" i="50983"/>
  <c r="F122" i="50983" s="1"/>
  <c r="N118" i="50983"/>
  <c r="F118" i="50983" s="1"/>
  <c r="H122" i="50983"/>
  <c r="G118" i="50983"/>
  <c r="G126" i="50983"/>
  <c r="O139" i="50983"/>
  <c r="R139" i="50983"/>
  <c r="C139" i="50983" s="1"/>
  <c r="O128" i="50983"/>
  <c r="M131" i="50983"/>
  <c r="J131" i="50983"/>
  <c r="O124" i="50983"/>
  <c r="R124" i="50983"/>
  <c r="C124" i="50983" s="1"/>
  <c r="I114" i="50983"/>
  <c r="M135" i="50983"/>
  <c r="E135" i="50983" s="1"/>
  <c r="N135" i="50983"/>
  <c r="E27" i="50983"/>
  <c r="D131" i="50983"/>
  <c r="N131" i="50983"/>
  <c r="D133" i="50983"/>
  <c r="D137" i="50983"/>
  <c r="D141" i="50983"/>
  <c r="Q139" i="50983"/>
  <c r="Q135" i="50983"/>
  <c r="Q131" i="50983"/>
  <c r="G139" i="50983"/>
  <c r="G135" i="50983"/>
  <c r="G128" i="50983"/>
  <c r="G120" i="50983"/>
  <c r="H139" i="50983"/>
  <c r="H135" i="50983"/>
  <c r="H128" i="50983"/>
  <c r="H124" i="50983"/>
  <c r="H120" i="50983"/>
  <c r="J120" i="50983"/>
  <c r="I128" i="50983"/>
  <c r="J128" i="50983"/>
  <c r="I133" i="50983"/>
  <c r="J133" i="50983"/>
  <c r="I135" i="50983"/>
  <c r="M120" i="50983"/>
  <c r="M126" i="50983"/>
  <c r="M128" i="50983"/>
  <c r="M133" i="50983"/>
  <c r="E133" i="50983" s="1"/>
  <c r="N133" i="50983"/>
  <c r="F133" i="50983" s="1"/>
  <c r="P120" i="50983"/>
  <c r="AF115" i="50975"/>
  <c r="AD115" i="50975"/>
  <c r="AB115" i="50975"/>
  <c r="Z115" i="50975"/>
  <c r="X115" i="50975"/>
  <c r="V115" i="50975"/>
  <c r="T115" i="50975"/>
  <c r="R115" i="50975"/>
  <c r="P115" i="50975"/>
  <c r="N115" i="50975"/>
  <c r="L115" i="50975"/>
  <c r="J115" i="50975"/>
  <c r="H115" i="50975"/>
  <c r="F115" i="50975"/>
  <c r="AG114" i="50975"/>
  <c r="AE114" i="50975"/>
  <c r="AC114" i="50975"/>
  <c r="AA114" i="50975"/>
  <c r="Y114" i="50975"/>
  <c r="W114" i="50975"/>
  <c r="U114" i="50975"/>
  <c r="S114" i="50975"/>
  <c r="Q114" i="50975"/>
  <c r="O114" i="50975"/>
  <c r="M114" i="50975"/>
  <c r="K114" i="50975"/>
  <c r="I114" i="50975"/>
  <c r="G114" i="50975"/>
  <c r="E114" i="50975"/>
  <c r="AF113" i="50975"/>
  <c r="AD113" i="50975"/>
  <c r="AB113" i="50975"/>
  <c r="Z113" i="50975"/>
  <c r="X113" i="50975"/>
  <c r="V113" i="50975"/>
  <c r="T113" i="50975"/>
  <c r="R113" i="50975"/>
  <c r="P113" i="50975"/>
  <c r="N113" i="50975"/>
  <c r="L113" i="50975"/>
  <c r="J113" i="50975"/>
  <c r="H113" i="50975"/>
  <c r="F113" i="50975"/>
  <c r="AG112" i="50975"/>
  <c r="AE112" i="50975"/>
  <c r="AC112" i="50975"/>
  <c r="AA112" i="50975"/>
  <c r="Y112" i="50975"/>
  <c r="W112" i="50975"/>
  <c r="U112" i="50975"/>
  <c r="S112" i="50975"/>
  <c r="Q112" i="50975"/>
  <c r="O112" i="50975"/>
  <c r="M112" i="50975"/>
  <c r="K112" i="50975"/>
  <c r="I112" i="50975"/>
  <c r="G112" i="50975"/>
  <c r="E112" i="50975"/>
  <c r="AF111" i="50975"/>
  <c r="AD111" i="50975"/>
  <c r="AB111" i="50975"/>
  <c r="Z111" i="50975"/>
  <c r="X111" i="50975"/>
  <c r="V111" i="50975"/>
  <c r="T111" i="50975"/>
  <c r="R111" i="50975"/>
  <c r="P111" i="50975"/>
  <c r="N111" i="50975"/>
  <c r="L111" i="50975"/>
  <c r="J111" i="50975"/>
  <c r="H111" i="50975"/>
  <c r="F111" i="50975"/>
  <c r="AG110" i="50975"/>
  <c r="AE110" i="50975"/>
  <c r="AC110" i="50975"/>
  <c r="AA110" i="50975"/>
  <c r="Y110" i="50975"/>
  <c r="W110" i="50975"/>
  <c r="U110" i="50975"/>
  <c r="S110" i="50975"/>
  <c r="Q110" i="50975"/>
  <c r="O110" i="50975"/>
  <c r="M110" i="50975"/>
  <c r="K110" i="50975"/>
  <c r="I110" i="50975"/>
  <c r="G110" i="50975"/>
  <c r="E110" i="50975"/>
  <c r="AF109" i="50975"/>
  <c r="AD109" i="50975"/>
  <c r="AB109" i="50975"/>
  <c r="Z109" i="50975"/>
  <c r="X109" i="50975"/>
  <c r="V109" i="50975"/>
  <c r="T109" i="50975"/>
  <c r="R109" i="50975"/>
  <c r="P109" i="50975"/>
  <c r="N109" i="50975"/>
  <c r="L109" i="50975"/>
  <c r="J109" i="50975"/>
  <c r="H109" i="50975"/>
  <c r="F109" i="50975"/>
  <c r="AG108" i="50975"/>
  <c r="AE108" i="50975"/>
  <c r="AC108" i="50975"/>
  <c r="AA108" i="50975"/>
  <c r="Y108" i="50975"/>
  <c r="W108" i="50975"/>
  <c r="U108" i="50975"/>
  <c r="S108" i="50975"/>
  <c r="Q108" i="50975"/>
  <c r="O108" i="50975"/>
  <c r="M108" i="50975"/>
  <c r="K108" i="50975"/>
  <c r="I108" i="50975"/>
  <c r="G108" i="50975"/>
  <c r="E108" i="50975"/>
  <c r="AF107" i="50975"/>
  <c r="AD107" i="50975"/>
  <c r="AA107" i="50975"/>
  <c r="W107" i="50975"/>
  <c r="S107" i="50975"/>
  <c r="O107" i="50975"/>
  <c r="K107" i="50975"/>
  <c r="G107" i="50975"/>
  <c r="AF106" i="50975"/>
  <c r="AB106" i="50975"/>
  <c r="X106" i="50975"/>
  <c r="T106" i="50975"/>
  <c r="P106" i="50975"/>
  <c r="L106" i="50975"/>
  <c r="H106" i="50975"/>
  <c r="AG105" i="50975"/>
  <c r="AC105" i="50975"/>
  <c r="Y105" i="50975"/>
  <c r="U105" i="50975"/>
  <c r="Q105" i="50975"/>
  <c r="M105" i="50975"/>
  <c r="I105" i="50975"/>
  <c r="E105" i="50975"/>
  <c r="AD104" i="50975"/>
  <c r="Z104" i="50975"/>
  <c r="V104" i="50975"/>
  <c r="V100" i="50977" s="1"/>
  <c r="R104" i="50975"/>
  <c r="R100" i="50977" s="1"/>
  <c r="N104" i="50975"/>
  <c r="N100" i="50977" s="1"/>
  <c r="J104" i="50975"/>
  <c r="J100" i="50977" s="1"/>
  <c r="F104" i="50975"/>
  <c r="AE103" i="50975"/>
  <c r="AA103" i="50975"/>
  <c r="W103" i="50975"/>
  <c r="S103" i="50975"/>
  <c r="O103" i="50975"/>
  <c r="K103" i="50975"/>
  <c r="G103" i="50975"/>
  <c r="G99" i="50977" s="1"/>
  <c r="AF102" i="50975"/>
  <c r="AB102" i="50975"/>
  <c r="X102" i="50975"/>
  <c r="T102" i="50975"/>
  <c r="P102" i="50975"/>
  <c r="L102" i="50975"/>
  <c r="H102" i="50975"/>
  <c r="AG101" i="50975"/>
  <c r="AC101" i="50975"/>
  <c r="Y101" i="50975"/>
  <c r="U101" i="50975"/>
  <c r="U97" i="50977" s="1"/>
  <c r="Q101" i="50975"/>
  <c r="Q97" i="50977" s="1"/>
  <c r="M101" i="50975"/>
  <c r="M97" i="50977" s="1"/>
  <c r="I101" i="50975"/>
  <c r="I97" i="50977" s="1"/>
  <c r="E101" i="50975"/>
  <c r="AD100" i="50975"/>
  <c r="Z100" i="50975"/>
  <c r="V100" i="50975"/>
  <c r="V96" i="50977" s="1"/>
  <c r="R100" i="50975"/>
  <c r="R96" i="50977" s="1"/>
  <c r="N100" i="50975"/>
  <c r="N96" i="50977" s="1"/>
  <c r="J100" i="50975"/>
  <c r="J96" i="50977" s="1"/>
  <c r="F100" i="50975"/>
  <c r="AE99" i="50975"/>
  <c r="AA99" i="50975"/>
  <c r="W99" i="50975"/>
  <c r="S99" i="50975"/>
  <c r="O99" i="50975"/>
  <c r="K99" i="50975"/>
  <c r="G99" i="50975"/>
  <c r="G95" i="50977" s="1"/>
  <c r="AC98" i="50975"/>
  <c r="U98" i="50975"/>
  <c r="U94" i="50977" s="1"/>
  <c r="M98" i="50975"/>
  <c r="M94" i="50977" s="1"/>
  <c r="E98" i="50975"/>
  <c r="Z97" i="50975"/>
  <c r="R97" i="50975"/>
  <c r="R93" i="50977" s="1"/>
  <c r="J97" i="50975"/>
  <c r="J93" i="50977" s="1"/>
  <c r="AE96" i="50975"/>
  <c r="W96" i="50975"/>
  <c r="O96" i="50975"/>
  <c r="F96" i="50975"/>
  <c r="S95" i="50975"/>
  <c r="AF94" i="50975"/>
  <c r="P94" i="50975"/>
  <c r="AC93" i="50975"/>
  <c r="M93" i="50975"/>
  <c r="M89" i="50977" s="1"/>
  <c r="M92" i="50975"/>
  <c r="M88" i="50977" s="1"/>
  <c r="J91" i="50975"/>
  <c r="J87" i="50977" s="1"/>
  <c r="G90" i="50975"/>
  <c r="AG88" i="50975"/>
  <c r="H87" i="50975"/>
  <c r="G87" i="50975"/>
  <c r="R87" i="50975"/>
  <c r="AC87" i="50975"/>
  <c r="J88" i="50975"/>
  <c r="U88" i="50975"/>
  <c r="AC88" i="50975"/>
  <c r="H89" i="50975"/>
  <c r="P89" i="50975"/>
  <c r="X89" i="50975"/>
  <c r="AF89" i="50975"/>
  <c r="K90" i="50975"/>
  <c r="S90" i="50975"/>
  <c r="AA90" i="50975"/>
  <c r="F91" i="50975"/>
  <c r="N91" i="50975"/>
  <c r="V91" i="50975"/>
  <c r="V87" i="50977" s="1"/>
  <c r="AD91" i="50975"/>
  <c r="I92" i="50975"/>
  <c r="I88" i="50977" s="1"/>
  <c r="Q92" i="50975"/>
  <c r="Y92" i="50975"/>
  <c r="AG92" i="50975"/>
  <c r="K93" i="50975"/>
  <c r="O93" i="50975"/>
  <c r="S93" i="50975"/>
  <c r="W93" i="50975"/>
  <c r="AA93" i="50975"/>
  <c r="AE93" i="50975"/>
  <c r="F94" i="50975"/>
  <c r="J94" i="50975"/>
  <c r="J90" i="50977" s="1"/>
  <c r="N94" i="50975"/>
  <c r="N90" i="50977" s="1"/>
  <c r="R94" i="50975"/>
  <c r="R90" i="50977" s="1"/>
  <c r="V94" i="50975"/>
  <c r="V90" i="50977" s="1"/>
  <c r="Z94" i="50975"/>
  <c r="AD94" i="50975"/>
  <c r="E95" i="50975"/>
  <c r="I95" i="50975"/>
  <c r="I91" i="50977" s="1"/>
  <c r="M95" i="50975"/>
  <c r="M91" i="50977" s="1"/>
  <c r="Q95" i="50975"/>
  <c r="Q91" i="50977" s="1"/>
  <c r="U95" i="50975"/>
  <c r="U91" i="50977" s="1"/>
  <c r="Y95" i="50975"/>
  <c r="AC95" i="50975"/>
  <c r="AG95" i="50975"/>
  <c r="H96" i="50975"/>
  <c r="J96" i="50975"/>
  <c r="J92" i="50977" s="1"/>
  <c r="L96" i="50975"/>
  <c r="N96" i="50975"/>
  <c r="P96" i="50975"/>
  <c r="R96" i="50975"/>
  <c r="R92" i="50977" s="1"/>
  <c r="T96" i="50975"/>
  <c r="V96" i="50975"/>
  <c r="V92" i="50977" s="1"/>
  <c r="X96" i="50975"/>
  <c r="Z96" i="50975"/>
  <c r="AB96" i="50975"/>
  <c r="AD96" i="50975"/>
  <c r="AF96" i="50975"/>
  <c r="E97" i="50975"/>
  <c r="G97" i="50975"/>
  <c r="G93" i="50977" s="1"/>
  <c r="I97" i="50975"/>
  <c r="I93" i="50977" s="1"/>
  <c r="K97" i="50975"/>
  <c r="M97" i="50975"/>
  <c r="M93" i="50977" s="1"/>
  <c r="O97" i="50975"/>
  <c r="O93" i="50977" s="1"/>
  <c r="Q97" i="50975"/>
  <c r="Q93" i="50977" s="1"/>
  <c r="S97" i="50975"/>
  <c r="U97" i="50975"/>
  <c r="U93" i="50977" s="1"/>
  <c r="W97" i="50975"/>
  <c r="Y97" i="50975"/>
  <c r="AA97" i="50975"/>
  <c r="AC97" i="50975"/>
  <c r="AE97" i="50975"/>
  <c r="AG97" i="50975"/>
  <c r="F98" i="50975"/>
  <c r="H98" i="50975"/>
  <c r="J98" i="50975"/>
  <c r="J94" i="50977" s="1"/>
  <c r="L98" i="50975"/>
  <c r="N98" i="50975"/>
  <c r="N94" i="50977" s="1"/>
  <c r="P98" i="50975"/>
  <c r="R98" i="50975"/>
  <c r="R94" i="50977" s="1"/>
  <c r="T98" i="50975"/>
  <c r="V98" i="50975"/>
  <c r="V94" i="50977" s="1"/>
  <c r="X98" i="50975"/>
  <c r="Z98" i="50975"/>
  <c r="AB98" i="50975"/>
  <c r="AD98" i="50975"/>
  <c r="AF98" i="50975"/>
  <c r="E99" i="50975"/>
  <c r="M87" i="50975"/>
  <c r="E88" i="50975"/>
  <c r="Y88" i="50975"/>
  <c r="L89" i="50975"/>
  <c r="AB89" i="50975"/>
  <c r="O90" i="50975"/>
  <c r="O86" i="50977" s="1"/>
  <c r="AE90" i="50975"/>
  <c r="R91" i="50975"/>
  <c r="R87" i="50977" s="1"/>
  <c r="E92" i="50975"/>
  <c r="U92" i="50975"/>
  <c r="U88" i="50977" s="1"/>
  <c r="H93" i="50975"/>
  <c r="Q93" i="50975"/>
  <c r="Q89" i="50977" s="1"/>
  <c r="Y93" i="50975"/>
  <c r="AG93" i="50975"/>
  <c r="L94" i="50975"/>
  <c r="T94" i="50975"/>
  <c r="AB94" i="50975"/>
  <c r="G95" i="50975"/>
  <c r="G91" i="50977" s="1"/>
  <c r="O95" i="50975"/>
  <c r="O91" i="50977" s="1"/>
  <c r="W95" i="50975"/>
  <c r="AE95" i="50975"/>
  <c r="I96" i="50975"/>
  <c r="I92" i="50977" s="1"/>
  <c r="M96" i="50975"/>
  <c r="M92" i="50977" s="1"/>
  <c r="Q96" i="50975"/>
  <c r="Q92" i="50977" s="1"/>
  <c r="U96" i="50975"/>
  <c r="U92" i="50977" s="1"/>
  <c r="Y96" i="50975"/>
  <c r="AC96" i="50975"/>
  <c r="AG96" i="50975"/>
  <c r="H97" i="50975"/>
  <c r="L97" i="50975"/>
  <c r="P97" i="50975"/>
  <c r="T97" i="50975"/>
  <c r="X97" i="50975"/>
  <c r="AB97" i="50975"/>
  <c r="AF97" i="50975"/>
  <c r="G98" i="50975"/>
  <c r="K98" i="50975"/>
  <c r="O98" i="50975"/>
  <c r="S98" i="50975"/>
  <c r="W98" i="50975"/>
  <c r="AA98" i="50975"/>
  <c r="AE98" i="50975"/>
  <c r="F99" i="50975"/>
  <c r="H99" i="50975"/>
  <c r="J99" i="50975"/>
  <c r="J95" i="50977" s="1"/>
  <c r="L99" i="50975"/>
  <c r="N99" i="50975"/>
  <c r="N95" i="50977" s="1"/>
  <c r="P99" i="50975"/>
  <c r="R99" i="50975"/>
  <c r="R95" i="50977" s="1"/>
  <c r="T99" i="50975"/>
  <c r="V99" i="50975"/>
  <c r="V95" i="50977" s="1"/>
  <c r="X99" i="50975"/>
  <c r="Z99" i="50975"/>
  <c r="AB99" i="50975"/>
  <c r="AD99" i="50975"/>
  <c r="AF99" i="50975"/>
  <c r="E100" i="50975"/>
  <c r="G100" i="50975"/>
  <c r="G96" i="50977" s="1"/>
  <c r="I100" i="50975"/>
  <c r="K100" i="50975"/>
  <c r="M100" i="50975"/>
  <c r="M96" i="50977" s="1"/>
  <c r="O100" i="50975"/>
  <c r="O96" i="50977" s="1"/>
  <c r="Q100" i="50975"/>
  <c r="Q96" i="50977" s="1"/>
  <c r="S100" i="50975"/>
  <c r="U100" i="50975"/>
  <c r="W100" i="50975"/>
  <c r="Y100" i="50975"/>
  <c r="AA100" i="50975"/>
  <c r="AC100" i="50975"/>
  <c r="AE100" i="50975"/>
  <c r="AG100" i="50975"/>
  <c r="F101" i="50975"/>
  <c r="H101" i="50975"/>
  <c r="J101" i="50975"/>
  <c r="J97" i="50977" s="1"/>
  <c r="L101" i="50975"/>
  <c r="N101" i="50975"/>
  <c r="N97" i="50977" s="1"/>
  <c r="P101" i="50975"/>
  <c r="R101" i="50975"/>
  <c r="R97" i="50977" s="1"/>
  <c r="T101" i="50975"/>
  <c r="V101" i="50975"/>
  <c r="V97" i="50977" s="1"/>
  <c r="X101" i="50975"/>
  <c r="Z101" i="50975"/>
  <c r="AB101" i="50975"/>
  <c r="AD101" i="50975"/>
  <c r="AF101" i="50975"/>
  <c r="E102" i="50975"/>
  <c r="G102" i="50975"/>
  <c r="G98" i="50977" s="1"/>
  <c r="I102" i="50975"/>
  <c r="I98" i="50977" s="1"/>
  <c r="K102" i="50975"/>
  <c r="M102" i="50975"/>
  <c r="M98" i="50977" s="1"/>
  <c r="O102" i="50975"/>
  <c r="O98" i="50977" s="1"/>
  <c r="Q102" i="50975"/>
  <c r="Q98" i="50977" s="1"/>
  <c r="S102" i="50975"/>
  <c r="U102" i="50975"/>
  <c r="U98" i="50977" s="1"/>
  <c r="W102" i="50975"/>
  <c r="Y102" i="50975"/>
  <c r="AA102" i="50975"/>
  <c r="AC102" i="50975"/>
  <c r="AE102" i="50975"/>
  <c r="AG102" i="50975"/>
  <c r="F103" i="50975"/>
  <c r="H103" i="50975"/>
  <c r="J103" i="50975"/>
  <c r="J99" i="50977" s="1"/>
  <c r="L103" i="50975"/>
  <c r="N103" i="50975"/>
  <c r="N99" i="50977" s="1"/>
  <c r="P103" i="50975"/>
  <c r="R103" i="50975"/>
  <c r="R99" i="50977" s="1"/>
  <c r="T103" i="50975"/>
  <c r="V103" i="50975"/>
  <c r="V99" i="50977" s="1"/>
  <c r="X103" i="50975"/>
  <c r="Z103" i="50975"/>
  <c r="AB103" i="50975"/>
  <c r="AD103" i="50975"/>
  <c r="AF103" i="50975"/>
  <c r="E104" i="50975"/>
  <c r="G104" i="50975"/>
  <c r="G100" i="50977" s="1"/>
  <c r="I104" i="50975"/>
  <c r="K104" i="50975"/>
  <c r="M104" i="50975"/>
  <c r="M100" i="50977" s="1"/>
  <c r="O104" i="50975"/>
  <c r="Q104" i="50975"/>
  <c r="Q100" i="50977" s="1"/>
  <c r="S104" i="50975"/>
  <c r="U104" i="50975"/>
  <c r="U100" i="50977" s="1"/>
  <c r="W104" i="50975"/>
  <c r="Y104" i="50975"/>
  <c r="AA104" i="50975"/>
  <c r="AC104" i="50975"/>
  <c r="AE104" i="50975"/>
  <c r="AG104" i="50975"/>
  <c r="F105" i="50975"/>
  <c r="H105" i="50975"/>
  <c r="J105" i="50975"/>
  <c r="L105" i="50975"/>
  <c r="N105" i="50975"/>
  <c r="P105" i="50975"/>
  <c r="R105" i="50975"/>
  <c r="T105" i="50975"/>
  <c r="V105" i="50975"/>
  <c r="X105" i="50975"/>
  <c r="Z105" i="50975"/>
  <c r="AB105" i="50975"/>
  <c r="AD105" i="50975"/>
  <c r="AF105" i="50975"/>
  <c r="E106" i="50975"/>
  <c r="G106" i="50975"/>
  <c r="I106" i="50975"/>
  <c r="K106" i="50975"/>
  <c r="M106" i="50975"/>
  <c r="O106" i="50975"/>
  <c r="Q106" i="50975"/>
  <c r="S106" i="50975"/>
  <c r="U106" i="50975"/>
  <c r="W106" i="50975"/>
  <c r="Y106" i="50975"/>
  <c r="AA106" i="50975"/>
  <c r="AC106" i="50975"/>
  <c r="AE106" i="50975"/>
  <c r="AG106" i="50975"/>
  <c r="F107" i="50975"/>
  <c r="H107" i="50975"/>
  <c r="J107" i="50975"/>
  <c r="L107" i="50975"/>
  <c r="N107" i="50975"/>
  <c r="P107" i="50975"/>
  <c r="R107" i="50975"/>
  <c r="T107" i="50975"/>
  <c r="V107" i="50975"/>
  <c r="X107" i="50975"/>
  <c r="Z107" i="50975"/>
  <c r="AB107" i="50975"/>
  <c r="G96" i="50975"/>
  <c r="G92" i="50977" s="1"/>
  <c r="E96" i="50975"/>
  <c r="AF95" i="50975"/>
  <c r="AD95" i="50975"/>
  <c r="AB95" i="50975"/>
  <c r="Z95" i="50975"/>
  <c r="X95" i="50975"/>
  <c r="V95" i="50975"/>
  <c r="V91" i="50977" s="1"/>
  <c r="T95" i="50975"/>
  <c r="R95" i="50975"/>
  <c r="R91" i="50977" s="1"/>
  <c r="P95" i="50975"/>
  <c r="N95" i="50975"/>
  <c r="N91" i="50977" s="1"/>
  <c r="L95" i="50975"/>
  <c r="J95" i="50975"/>
  <c r="J91" i="50977" s="1"/>
  <c r="H95" i="50975"/>
  <c r="F95" i="50975"/>
  <c r="AG94" i="50975"/>
  <c r="AE94" i="50975"/>
  <c r="AC94" i="50975"/>
  <c r="AA94" i="50975"/>
  <c r="Y94" i="50975"/>
  <c r="W94" i="50975"/>
  <c r="U94" i="50975"/>
  <c r="U90" i="50977" s="1"/>
  <c r="S94" i="50975"/>
  <c r="Q94" i="50975"/>
  <c r="Q90" i="50977" s="1"/>
  <c r="O94" i="50975"/>
  <c r="M94" i="50975"/>
  <c r="M90" i="50977" s="1"/>
  <c r="K94" i="50975"/>
  <c r="I94" i="50975"/>
  <c r="I90" i="50977" s="1"/>
  <c r="G94" i="50975"/>
  <c r="G90" i="50977" s="1"/>
  <c r="E94" i="50975"/>
  <c r="AF93" i="50975"/>
  <c r="AD93" i="50975"/>
  <c r="AB93" i="50975"/>
  <c r="Z93" i="50975"/>
  <c r="X93" i="50975"/>
  <c r="V93" i="50975"/>
  <c r="V89" i="50977" s="1"/>
  <c r="T93" i="50975"/>
  <c r="R93" i="50975"/>
  <c r="R89" i="50977" s="1"/>
  <c r="P93" i="50975"/>
  <c r="N93" i="50975"/>
  <c r="N89" i="50977" s="1"/>
  <c r="L93" i="50975"/>
  <c r="J93" i="50975"/>
  <c r="J89" i="50977" s="1"/>
  <c r="F93" i="50975"/>
  <c r="AE92" i="50975"/>
  <c r="AA92" i="50975"/>
  <c r="W92" i="50975"/>
  <c r="S92" i="50975"/>
  <c r="O92" i="50975"/>
  <c r="K92" i="50975"/>
  <c r="G92" i="50975"/>
  <c r="G88" i="50977" s="1"/>
  <c r="AF91" i="50975"/>
  <c r="AB91" i="50975"/>
  <c r="X91" i="50975"/>
  <c r="T91" i="50975"/>
  <c r="P91" i="50975"/>
  <c r="L91" i="50975"/>
  <c r="H91" i="50975"/>
  <c r="AG90" i="50975"/>
  <c r="AC90" i="50975"/>
  <c r="Y90" i="50975"/>
  <c r="U90" i="50975"/>
  <c r="U86" i="50977" s="1"/>
  <c r="Q90" i="50975"/>
  <c r="Q86" i="50977" s="1"/>
  <c r="M90" i="50975"/>
  <c r="M86" i="50977" s="1"/>
  <c r="I90" i="50975"/>
  <c r="I86" i="50977" s="1"/>
  <c r="E90" i="50975"/>
  <c r="AD89" i="50975"/>
  <c r="Z89" i="50975"/>
  <c r="V89" i="50975"/>
  <c r="V85" i="50977" s="1"/>
  <c r="R89" i="50975"/>
  <c r="R85" i="50977" s="1"/>
  <c r="N89" i="50975"/>
  <c r="N85" i="50977" s="1"/>
  <c r="J89" i="50975"/>
  <c r="J85" i="50977" s="1"/>
  <c r="F89" i="50975"/>
  <c r="AE88" i="50975"/>
  <c r="AA88" i="50975"/>
  <c r="W88" i="50975"/>
  <c r="R88" i="50975"/>
  <c r="M88" i="50975"/>
  <c r="H88" i="50975"/>
  <c r="AE87" i="50975"/>
  <c r="Z87" i="50975"/>
  <c r="U87" i="50975"/>
  <c r="O87" i="50975"/>
  <c r="J87" i="50975"/>
  <c r="E87" i="50975"/>
  <c r="I126" i="50983"/>
  <c r="I137" i="50983"/>
  <c r="J137" i="50983"/>
  <c r="I139" i="50983"/>
  <c r="E139" i="50983" s="1"/>
  <c r="N120" i="50983"/>
  <c r="N128" i="50983"/>
  <c r="M137" i="50983"/>
  <c r="N137" i="50983"/>
  <c r="O133" i="50983"/>
  <c r="I93" i="50975"/>
  <c r="I89" i="50977" s="1"/>
  <c r="G93" i="50975"/>
  <c r="G89" i="50977" s="1"/>
  <c r="E93" i="50975"/>
  <c r="AF92" i="50975"/>
  <c r="AD92" i="50975"/>
  <c r="AB92" i="50975"/>
  <c r="Z92" i="50975"/>
  <c r="X92" i="50975"/>
  <c r="V92" i="50975"/>
  <c r="V88" i="50977" s="1"/>
  <c r="T92" i="50975"/>
  <c r="R92" i="50975"/>
  <c r="R88" i="50977" s="1"/>
  <c r="P92" i="50975"/>
  <c r="N92" i="50975"/>
  <c r="N88" i="50977" s="1"/>
  <c r="L92" i="50975"/>
  <c r="J92" i="50975"/>
  <c r="J88" i="50977" s="1"/>
  <c r="H92" i="50975"/>
  <c r="F92" i="50975"/>
  <c r="AG91" i="50975"/>
  <c r="AE91" i="50975"/>
  <c r="AC91" i="50975"/>
  <c r="AA91" i="50975"/>
  <c r="Y91" i="50975"/>
  <c r="W91" i="50975"/>
  <c r="U91" i="50975"/>
  <c r="U87" i="50977" s="1"/>
  <c r="S91" i="50975"/>
  <c r="Q91" i="50975"/>
  <c r="Q87" i="50977" s="1"/>
  <c r="O91" i="50975"/>
  <c r="M91" i="50975"/>
  <c r="M87" i="50977" s="1"/>
  <c r="K91" i="50975"/>
  <c r="I91" i="50975"/>
  <c r="I87" i="50977" s="1"/>
  <c r="G91" i="50975"/>
  <c r="G87" i="50977" s="1"/>
  <c r="E91" i="50975"/>
  <c r="AF90" i="50975"/>
  <c r="AD90" i="50975"/>
  <c r="AB90" i="50975"/>
  <c r="Z90" i="50975"/>
  <c r="X90" i="50975"/>
  <c r="V90" i="50975"/>
  <c r="V86" i="50977" s="1"/>
  <c r="T90" i="50975"/>
  <c r="R90" i="50975"/>
  <c r="R86" i="50977" s="1"/>
  <c r="P90" i="50975"/>
  <c r="N90" i="50975"/>
  <c r="N86" i="50977" s="1"/>
  <c r="L90" i="50975"/>
  <c r="J90" i="50975"/>
  <c r="J86" i="50977" s="1"/>
  <c r="H90" i="50975"/>
  <c r="F90" i="50975"/>
  <c r="AG89" i="50975"/>
  <c r="AE89" i="50975"/>
  <c r="AC89" i="50975"/>
  <c r="AA89" i="50975"/>
  <c r="Y89" i="50975"/>
  <c r="W89" i="50975"/>
  <c r="U89" i="50975"/>
  <c r="U85" i="50977" s="1"/>
  <c r="S89" i="50975"/>
  <c r="Q89" i="50975"/>
  <c r="Q85" i="50977" s="1"/>
  <c r="O89" i="50975"/>
  <c r="M89" i="50975"/>
  <c r="M85" i="50977" s="1"/>
  <c r="K89" i="50975"/>
  <c r="I89" i="50975"/>
  <c r="I85" i="50977" s="1"/>
  <c r="G89" i="50975"/>
  <c r="G85" i="50977" s="1"/>
  <c r="E89" i="50975"/>
  <c r="AF88" i="50975"/>
  <c r="AD88" i="50975"/>
  <c r="AB88" i="50975"/>
  <c r="Z88" i="50975"/>
  <c r="X88" i="50975"/>
  <c r="V88" i="50975"/>
  <c r="T88" i="50975"/>
  <c r="Q88" i="50975"/>
  <c r="N88" i="50975"/>
  <c r="L88" i="50975"/>
  <c r="I88" i="50975"/>
  <c r="F88" i="50975"/>
  <c r="AG87" i="50975"/>
  <c r="AD87" i="50975"/>
  <c r="AA87" i="50975"/>
  <c r="Y87" i="50975"/>
  <c r="V87" i="50975"/>
  <c r="S87" i="50975"/>
  <c r="Q87" i="50975"/>
  <c r="N87" i="50975"/>
  <c r="K87" i="50975"/>
  <c r="I87" i="50975"/>
  <c r="F87" i="50975"/>
  <c r="G108" i="50978"/>
  <c r="M108" i="50978"/>
  <c r="N108" i="50976"/>
  <c r="S62" i="50977"/>
  <c r="T66" i="50977"/>
  <c r="T74" i="50977"/>
  <c r="U76" i="50975"/>
  <c r="AH64" i="50977"/>
  <c r="L24" i="50978" s="1"/>
  <c r="F108" i="50978"/>
  <c r="T76" i="50975"/>
  <c r="U38" i="50977"/>
  <c r="R64" i="50977"/>
  <c r="T68" i="50977"/>
  <c r="T75" i="50977"/>
  <c r="E99" i="50977"/>
  <c r="R66" i="50975"/>
  <c r="N61" i="50977"/>
  <c r="T38" i="50977"/>
  <c r="AH62" i="50977"/>
  <c r="L22" i="50978" s="1"/>
  <c r="L106" i="50978" s="1"/>
  <c r="S66" i="50977"/>
  <c r="S72" i="50977"/>
  <c r="T36" i="50975"/>
  <c r="E105" i="50976"/>
  <c r="O21" i="50976"/>
  <c r="W21" i="50976"/>
  <c r="R69" i="50977"/>
  <c r="AE97" i="50977"/>
  <c r="N58" i="50977"/>
  <c r="N64" i="50977"/>
  <c r="S38" i="50975"/>
  <c r="G21" i="50976"/>
  <c r="O72" i="50975"/>
  <c r="AH58" i="50977"/>
  <c r="L18" i="50978" s="1"/>
  <c r="L102" i="50978" s="1"/>
  <c r="AJ58" i="50975"/>
  <c r="N18" i="50976" s="1"/>
  <c r="N102" i="50976" s="1"/>
  <c r="Q38" i="50975"/>
  <c r="O125" i="50983"/>
  <c r="M56" i="50975" a="1"/>
  <c r="AH54" i="50975"/>
  <c r="L14" i="50976" s="1"/>
  <c r="L98" i="50976" s="1"/>
  <c r="AI53" i="50975"/>
  <c r="M13" i="50976" s="1"/>
  <c r="M97" i="50976" s="1"/>
  <c r="J53" i="50975" a="1"/>
  <c r="AI49" i="50975"/>
  <c r="M9" i="50976" s="1"/>
  <c r="M93" i="50976" s="1"/>
  <c r="O61" i="50977"/>
  <c r="N66" i="50975"/>
  <c r="P36" i="50975"/>
  <c r="E39" i="50983"/>
  <c r="E41" i="50983"/>
  <c r="F42" i="50976"/>
  <c r="AI56" i="50975"/>
  <c r="M16" i="50976" s="1"/>
  <c r="M100" i="50976" s="1"/>
  <c r="F27" i="50983"/>
  <c r="F29" i="50983"/>
  <c r="F31" i="50983"/>
  <c r="F35" i="50983"/>
  <c r="O114" i="50983"/>
  <c r="P121" i="50983"/>
  <c r="H123" i="50983"/>
  <c r="AE93" i="50977"/>
  <c r="B57" i="50977"/>
  <c r="O55" i="50977"/>
  <c r="E43" i="50983"/>
  <c r="E44" i="50983"/>
  <c r="E49" i="50983"/>
  <c r="F50" i="50983"/>
  <c r="W16" i="50976"/>
  <c r="E100" i="50976"/>
  <c r="M66" i="50975"/>
  <c r="M63" i="50975"/>
  <c r="G117" i="50983"/>
  <c r="R117" i="50983"/>
  <c r="C117" i="50983" s="1"/>
  <c r="O117" i="50983"/>
  <c r="I117" i="50983"/>
  <c r="N117" i="50983"/>
  <c r="F117" i="50983" s="1"/>
  <c r="M117" i="50983"/>
  <c r="E117" i="50983" s="1"/>
  <c r="H119" i="50983"/>
  <c r="M127" i="50983"/>
  <c r="I127" i="50983"/>
  <c r="N127" i="50983"/>
  <c r="F127" i="50983" s="1"/>
  <c r="O138" i="50983"/>
  <c r="Q138" i="50983"/>
  <c r="O132" i="50983"/>
  <c r="G132" i="50983"/>
  <c r="H111" i="50976"/>
  <c r="H73" i="50976"/>
  <c r="H108" i="50976"/>
  <c r="L96" i="50976"/>
  <c r="O12" i="50976"/>
  <c r="X92" i="50977"/>
  <c r="AC92" i="50977"/>
  <c r="J84" i="50975"/>
  <c r="B92" i="50975" s="1"/>
  <c r="T84" i="50975"/>
  <c r="B102" i="50975" s="1"/>
  <c r="AI102" i="50975" s="1"/>
  <c r="G84" i="50975"/>
  <c r="B89" i="50975" s="1"/>
  <c r="F25" i="50983"/>
  <c r="F36" i="50983"/>
  <c r="F52" i="50983"/>
  <c r="F53" i="50983"/>
  <c r="O54" i="50983"/>
  <c r="B16" i="50978"/>
  <c r="B100" i="50978" s="1"/>
  <c r="N5" i="50977"/>
  <c r="AJ15" i="50977"/>
  <c r="H16" i="50978" s="1"/>
  <c r="H100" i="50978" s="1"/>
  <c r="G50" i="50975" a="1"/>
  <c r="G70" i="50975" s="1"/>
  <c r="E48" i="50975" a="1"/>
  <c r="N55" i="50977"/>
  <c r="M56" i="50977" s="1" a="1"/>
  <c r="N54" i="50977"/>
  <c r="N49" i="50977"/>
  <c r="AC91" i="50977"/>
  <c r="L89" i="50977"/>
  <c r="L104" i="50977"/>
  <c r="L110" i="50977"/>
  <c r="L106" i="50977"/>
  <c r="L103" i="50977"/>
  <c r="L95" i="50977"/>
  <c r="L92" i="50977"/>
  <c r="L90" i="50977"/>
  <c r="L83" i="50977"/>
  <c r="L107" i="50977"/>
  <c r="L97" i="50977"/>
  <c r="L102" i="50977"/>
  <c r="L109" i="50977"/>
  <c r="L99" i="50977"/>
  <c r="L91" i="50977"/>
  <c r="L87" i="50977"/>
  <c r="L96" i="50977"/>
  <c r="L86" i="50977"/>
  <c r="L111" i="50977"/>
  <c r="L101" i="50977"/>
  <c r="L93" i="50977"/>
  <c r="L85" i="50977"/>
  <c r="AA90" i="50977"/>
  <c r="AH52" i="50977"/>
  <c r="L12" i="50978" s="1"/>
  <c r="I57" i="50975"/>
  <c r="M54" i="50983"/>
  <c r="E47" i="50983"/>
  <c r="I100" i="50977"/>
  <c r="I95" i="50977"/>
  <c r="I96" i="50977"/>
  <c r="E35" i="50983"/>
  <c r="F39" i="50983"/>
  <c r="H11" i="50984"/>
  <c r="O11" i="50984"/>
  <c r="M11" i="50984"/>
  <c r="N54" i="50983"/>
  <c r="E34" i="50983"/>
  <c r="F41" i="50983"/>
  <c r="E46" i="50983"/>
  <c r="E136" i="50983"/>
  <c r="G116" i="50983"/>
  <c r="R116" i="50983"/>
  <c r="C116" i="50983" s="1"/>
  <c r="J116" i="50983"/>
  <c r="R119" i="50983"/>
  <c r="C119" i="50983" s="1"/>
  <c r="D119" i="50983"/>
  <c r="I119" i="50983"/>
  <c r="R121" i="50983"/>
  <c r="C121" i="50983" s="1"/>
  <c r="J121" i="50983"/>
  <c r="F121" i="50983" s="1"/>
  <c r="R123" i="50983"/>
  <c r="C123" i="50983" s="1"/>
  <c r="D123" i="50983"/>
  <c r="G123" i="50983"/>
  <c r="M123" i="50983"/>
  <c r="E123" i="50983" s="1"/>
  <c r="R125" i="50983"/>
  <c r="C125" i="50983" s="1"/>
  <c r="G125" i="50983"/>
  <c r="J125" i="50983"/>
  <c r="F125" i="50983" s="1"/>
  <c r="D127" i="50983"/>
  <c r="G127" i="50983"/>
  <c r="H127" i="50983"/>
  <c r="R127" i="50983"/>
  <c r="C127" i="50983" s="1"/>
  <c r="P129" i="50983"/>
  <c r="J129" i="50983"/>
  <c r="F129" i="50983" s="1"/>
  <c r="P140" i="50983"/>
  <c r="M140" i="50983"/>
  <c r="E140" i="50983" s="1"/>
  <c r="G140" i="50983"/>
  <c r="J140" i="50983"/>
  <c r="F140" i="50983" s="1"/>
  <c r="M138" i="50983"/>
  <c r="I138" i="50983"/>
  <c r="R138" i="50983"/>
  <c r="C138" i="50983" s="1"/>
  <c r="D138" i="50983"/>
  <c r="P136" i="50983"/>
  <c r="G136" i="50983"/>
  <c r="J136" i="50983"/>
  <c r="F136" i="50983" s="1"/>
  <c r="O134" i="50983"/>
  <c r="I134" i="50983"/>
  <c r="P134" i="50983"/>
  <c r="Q134" i="50983"/>
  <c r="D134" i="50983"/>
  <c r="P132" i="50983"/>
  <c r="M132" i="50983"/>
  <c r="I132" i="50983"/>
  <c r="J132" i="50983"/>
  <c r="F132" i="50983" s="1"/>
  <c r="M130" i="50983"/>
  <c r="I130" i="50983"/>
  <c r="P130" i="50983"/>
  <c r="O130" i="50983"/>
  <c r="D130" i="50983"/>
  <c r="H116" i="50978"/>
  <c r="H78" i="50978"/>
  <c r="H112" i="50978"/>
  <c r="H74" i="50978"/>
  <c r="R115" i="50983"/>
  <c r="C115" i="50983" s="1"/>
  <c r="P115" i="50983"/>
  <c r="M116" i="50983"/>
  <c r="E28" i="50983"/>
  <c r="M118" i="50983"/>
  <c r="E30" i="50983"/>
  <c r="M119" i="50983"/>
  <c r="E31" i="50983"/>
  <c r="M121" i="50983"/>
  <c r="E33" i="50983"/>
  <c r="M125" i="50983"/>
  <c r="E37" i="50983"/>
  <c r="J54" i="50983"/>
  <c r="D114" i="50983"/>
  <c r="H114" i="50983"/>
  <c r="N114" i="50983"/>
  <c r="F114" i="50983" s="1"/>
  <c r="G114" i="50983"/>
  <c r="M114" i="50983"/>
  <c r="E114" i="50983" s="1"/>
  <c r="E131" i="50983"/>
  <c r="H150" i="50976"/>
  <c r="F135" i="50983"/>
  <c r="J115" i="50983"/>
  <c r="J119" i="50983"/>
  <c r="F119" i="50983" s="1"/>
  <c r="N123" i="50983"/>
  <c r="F123" i="50983" s="1"/>
  <c r="M129" i="50983"/>
  <c r="E129" i="50983" s="1"/>
  <c r="H74" i="50976"/>
  <c r="G66" i="50975"/>
  <c r="G38" i="50975"/>
  <c r="G103" i="50977"/>
  <c r="G102" i="50977"/>
  <c r="G86" i="50977"/>
  <c r="AE85" i="50977"/>
  <c r="AA85" i="50977"/>
  <c r="W85" i="50977"/>
  <c r="F58" i="50975"/>
  <c r="F38" i="50975"/>
  <c r="B84" i="50977"/>
  <c r="Q64" i="50977"/>
  <c r="N63" i="50977"/>
  <c r="S85" i="50977"/>
  <c r="S103" i="50977"/>
  <c r="S91" i="50977"/>
  <c r="S96" i="50977"/>
  <c r="S87" i="50977"/>
  <c r="S95" i="50977"/>
  <c r="S89" i="50977"/>
  <c r="S90" i="50977"/>
  <c r="S98" i="50977"/>
  <c r="S111" i="50977"/>
  <c r="S83" i="50977"/>
  <c r="S92" i="50977"/>
  <c r="S102" i="50977"/>
  <c r="S106" i="50977"/>
  <c r="S104" i="50977"/>
  <c r="S88" i="50977"/>
  <c r="S100" i="50977"/>
  <c r="S86" i="50977"/>
  <c r="S108" i="50977"/>
  <c r="S94" i="50977"/>
  <c r="S107" i="50977"/>
  <c r="S84" i="50977"/>
  <c r="B113" i="50983"/>
  <c r="G113" i="50983" s="1"/>
  <c r="A80" i="50983"/>
  <c r="A57" i="50983"/>
  <c r="E103" i="50978"/>
  <c r="G19" i="50978"/>
  <c r="G103" i="50978" s="1"/>
  <c r="W14" i="50976"/>
  <c r="E98" i="50976"/>
  <c r="O14" i="50976"/>
  <c r="G8" i="50976"/>
  <c r="E92" i="50976"/>
  <c r="W8" i="50976"/>
  <c r="O8" i="50976"/>
  <c r="N69" i="50977"/>
  <c r="N74" i="50977"/>
  <c r="N67" i="50977"/>
  <c r="N75" i="50977"/>
  <c r="N57" i="50977"/>
  <c r="N62" i="50977"/>
  <c r="Q72" i="50977"/>
  <c r="Q62" i="50977"/>
  <c r="Q63" i="50977"/>
  <c r="Q61" i="50977"/>
  <c r="Q65" i="50977"/>
  <c r="G22" i="50978"/>
  <c r="G106" i="50978" s="1"/>
  <c r="E106" i="50978"/>
  <c r="O22" i="50978"/>
  <c r="G18" i="50978"/>
  <c r="G102" i="50978" s="1"/>
  <c r="E102" i="50978"/>
  <c r="E100" i="50978"/>
  <c r="W9" i="50976"/>
  <c r="E93" i="50976"/>
  <c r="U96" i="50977"/>
  <c r="G17" i="50978"/>
  <c r="G14" i="50976"/>
  <c r="R62" i="50977"/>
  <c r="R66" i="50977"/>
  <c r="R71" i="50977"/>
  <c r="R72" i="50977"/>
  <c r="N37" i="50977"/>
  <c r="L108" i="50977"/>
  <c r="E105" i="50977"/>
  <c r="E104" i="50977"/>
  <c r="E101" i="50977"/>
  <c r="L98" i="50977"/>
  <c r="AA97" i="50977"/>
  <c r="E97" i="50977"/>
  <c r="AE94" i="50977"/>
  <c r="L94" i="50977"/>
  <c r="G50" i="50975"/>
  <c r="J67" i="50975"/>
  <c r="J36" i="50975"/>
  <c r="T35" i="50975"/>
  <c r="T38" i="50975" s="1"/>
  <c r="H35" i="50975"/>
  <c r="H38" i="50975" s="1"/>
  <c r="G16" i="50976"/>
  <c r="AJ62" i="50975"/>
  <c r="N22" i="50976" s="1"/>
  <c r="G16" i="50978"/>
  <c r="M107" i="50978"/>
  <c r="E107" i="50978"/>
  <c r="G23" i="50978"/>
  <c r="O23" i="50978"/>
  <c r="N107" i="50976"/>
  <c r="L107" i="50978"/>
  <c r="G107" i="50976"/>
  <c r="E128" i="50983"/>
  <c r="O129" i="50983"/>
  <c r="T77" i="50977"/>
  <c r="R61" i="50977"/>
  <c r="R63" i="50977"/>
  <c r="R65" i="50977"/>
  <c r="R68" i="50977"/>
  <c r="R70" i="50977"/>
  <c r="R75" i="50977"/>
  <c r="R73" i="50977"/>
  <c r="N73" i="50975"/>
  <c r="R74" i="50975"/>
  <c r="R62" i="50975"/>
  <c r="T77" i="50975"/>
  <c r="AJ61" i="50975"/>
  <c r="N21" i="50976" s="1"/>
  <c r="N105" i="50976" s="1"/>
  <c r="AJ60" i="50975"/>
  <c r="N20" i="50976" s="1"/>
  <c r="O69" i="50977"/>
  <c r="O62" i="50977"/>
  <c r="O74" i="50977"/>
  <c r="P63" i="50977"/>
  <c r="P66" i="50977"/>
  <c r="P59" i="50977"/>
  <c r="P67" i="50977"/>
  <c r="P71" i="50977"/>
  <c r="P65" i="50977"/>
  <c r="P73" i="50977"/>
  <c r="P64" i="50977"/>
  <c r="T78" i="50977"/>
  <c r="F128" i="50983"/>
  <c r="S77" i="50975"/>
  <c r="T78" i="50975"/>
  <c r="T89" i="50977"/>
  <c r="T102" i="50977"/>
  <c r="T104" i="50977"/>
  <c r="T105" i="50977"/>
  <c r="T110" i="50977"/>
  <c r="T99" i="50977"/>
  <c r="T96" i="50977"/>
  <c r="T103" i="50977"/>
  <c r="T100" i="50977"/>
  <c r="T86" i="50977"/>
  <c r="T84" i="50977"/>
  <c r="T98" i="50977"/>
  <c r="T94" i="50977"/>
  <c r="T97" i="50977"/>
  <c r="T101" i="50977"/>
  <c r="T108" i="50977"/>
  <c r="T109" i="50977"/>
  <c r="T91" i="50977"/>
  <c r="T106" i="50977"/>
  <c r="T95" i="50977"/>
  <c r="T87" i="50977"/>
  <c r="T88" i="50977"/>
  <c r="T92" i="50977"/>
  <c r="T90" i="50977"/>
  <c r="T83" i="50977"/>
  <c r="T111" i="50977"/>
  <c r="T107" i="50977"/>
  <c r="T85" i="50977"/>
  <c r="N106" i="50976"/>
  <c r="R76" i="50975"/>
  <c r="Q127" i="50983"/>
  <c r="E126" i="50983"/>
  <c r="S76" i="50975"/>
  <c r="AH60" i="50977"/>
  <c r="L20" i="50978" s="1"/>
  <c r="AI58" i="50977"/>
  <c r="M18" i="50978" s="1"/>
  <c r="M102" i="50978" s="1"/>
  <c r="AI61" i="50977"/>
  <c r="M21" i="50978" s="1"/>
  <c r="M105" i="50978" s="1"/>
  <c r="AH61" i="50977"/>
  <c r="L21" i="50978" s="1"/>
  <c r="O21" i="50978" s="1"/>
  <c r="R77" i="50975"/>
  <c r="S65" i="50977"/>
  <c r="S70" i="50977"/>
  <c r="S73" i="50977"/>
  <c r="M66" i="50977"/>
  <c r="AE98" i="50977"/>
  <c r="X98" i="50977"/>
  <c r="P74" i="50975"/>
  <c r="P70" i="50975"/>
  <c r="R78" i="50975"/>
  <c r="AJ59" i="50975"/>
  <c r="N19" i="50976" s="1"/>
  <c r="N103" i="50976" s="1"/>
  <c r="L103" i="50978"/>
  <c r="O19" i="50978"/>
  <c r="G105" i="50976"/>
  <c r="L105" i="50978"/>
  <c r="G21" i="50978"/>
  <c r="E105" i="50978"/>
  <c r="Q73" i="50977"/>
  <c r="Q69" i="50977"/>
  <c r="Q70" i="50977"/>
  <c r="Q74" i="50977"/>
  <c r="Q68" i="50977"/>
  <c r="Q67" i="50977"/>
  <c r="Q66" i="50977"/>
  <c r="N70" i="50977"/>
  <c r="N73" i="50977"/>
  <c r="N72" i="50977"/>
  <c r="N68" i="50977"/>
  <c r="N66" i="50977"/>
  <c r="N59" i="50977"/>
  <c r="N71" i="50977"/>
  <c r="N60" i="50977"/>
  <c r="O120" i="50983"/>
  <c r="O126" i="50983"/>
  <c r="O18" i="50978"/>
  <c r="H119" i="50976"/>
  <c r="M61" i="50977"/>
  <c r="M74" i="50977"/>
  <c r="S35" i="50977"/>
  <c r="S38" i="50977" s="1"/>
  <c r="R38" i="50977"/>
  <c r="S110" i="50977"/>
  <c r="S109" i="50977"/>
  <c r="S105" i="50977"/>
  <c r="S101" i="50977"/>
  <c r="S99" i="50977"/>
  <c r="S97" i="50977"/>
  <c r="S93" i="50977"/>
  <c r="G58" i="50975"/>
  <c r="J61" i="50975"/>
  <c r="M57" i="50975"/>
  <c r="P60" i="50975"/>
  <c r="P67" i="50975"/>
  <c r="Q75" i="50975"/>
  <c r="Q72" i="50975"/>
  <c r="Q61" i="50975"/>
  <c r="Q64" i="50975"/>
  <c r="Q67" i="50975"/>
  <c r="Q69" i="50975"/>
  <c r="S78" i="50975"/>
  <c r="G20" i="50978"/>
  <c r="E104" i="50978"/>
  <c r="O20" i="50978"/>
  <c r="L104" i="50978"/>
  <c r="G20" i="50976"/>
  <c r="E104" i="50976"/>
  <c r="W20" i="50976"/>
  <c r="O20" i="50976"/>
  <c r="N104" i="50976"/>
  <c r="Q125" i="50983"/>
  <c r="Q38" i="50977"/>
  <c r="P126" i="50983"/>
  <c r="Q126" i="50983" s="1"/>
  <c r="H72" i="50976"/>
  <c r="H80" i="50976"/>
  <c r="H147" i="50976"/>
  <c r="M58" i="50977"/>
  <c r="M64" i="50977"/>
  <c r="M70" i="50977"/>
  <c r="M72" i="50977"/>
  <c r="N60" i="50975"/>
  <c r="N70" i="50975"/>
  <c r="R36" i="50975"/>
  <c r="R35" i="50975"/>
  <c r="R38" i="50975" s="1"/>
  <c r="W19" i="50976"/>
  <c r="G19" i="50976"/>
  <c r="E103" i="50976"/>
  <c r="O19" i="50976"/>
  <c r="Q99" i="50977"/>
  <c r="Q104" i="50977"/>
  <c r="Q88" i="50977"/>
  <c r="N103" i="50978"/>
  <c r="G75" i="50975"/>
  <c r="G54" i="50975"/>
  <c r="G62" i="50975"/>
  <c r="G71" i="50975"/>
  <c r="J75" i="50975"/>
  <c r="J57" i="50975"/>
  <c r="J63" i="50975"/>
  <c r="O77" i="50975"/>
  <c r="P75" i="50975"/>
  <c r="P73" i="50975"/>
  <c r="P61" i="50975"/>
  <c r="P65" i="50975"/>
  <c r="AH57" i="50977"/>
  <c r="L17" i="50978" s="1"/>
  <c r="L101" i="50978" s="1"/>
  <c r="P38" i="50977"/>
  <c r="N77" i="50977"/>
  <c r="O75" i="50977"/>
  <c r="O68" i="50977"/>
  <c r="O71" i="50977"/>
  <c r="O72" i="50977"/>
  <c r="O65" i="50977"/>
  <c r="O67" i="50977"/>
  <c r="O66" i="50977"/>
  <c r="O58" i="50977"/>
  <c r="O59" i="50977"/>
  <c r="O64" i="50977"/>
  <c r="O63" i="50977"/>
  <c r="O60" i="50977"/>
  <c r="J53" i="50977"/>
  <c r="J68" i="50977"/>
  <c r="J59" i="50977"/>
  <c r="J74" i="50977"/>
  <c r="J61" i="50977"/>
  <c r="J73" i="50977"/>
  <c r="J62" i="50977"/>
  <c r="J72" i="50977"/>
  <c r="J71" i="50977"/>
  <c r="J70" i="50977"/>
  <c r="P92" i="50977"/>
  <c r="P97" i="50977"/>
  <c r="P101" i="50977"/>
  <c r="P102" i="50977"/>
  <c r="P105" i="50977"/>
  <c r="P109" i="50977"/>
  <c r="P99" i="50977"/>
  <c r="P91" i="50977"/>
  <c r="P88" i="50977"/>
  <c r="P106" i="50977"/>
  <c r="P103" i="50977"/>
  <c r="P95" i="50977"/>
  <c r="P104" i="50977"/>
  <c r="P100" i="50977"/>
  <c r="P86" i="50977"/>
  <c r="P107" i="50977"/>
  <c r="P98" i="50977"/>
  <c r="P108" i="50977"/>
  <c r="P110" i="50977"/>
  <c r="P96" i="50977"/>
  <c r="P87" i="50977"/>
  <c r="P90" i="50977"/>
  <c r="P83" i="50977"/>
  <c r="P84" i="50977"/>
  <c r="P111" i="50977"/>
  <c r="P85" i="50977"/>
  <c r="W18" i="50976"/>
  <c r="G18" i="50976"/>
  <c r="E102" i="50976"/>
  <c r="O18" i="50976"/>
  <c r="Q123" i="50983"/>
  <c r="O78" i="50975"/>
  <c r="O76" i="50975"/>
  <c r="F33" i="50983"/>
  <c r="J124" i="50983"/>
  <c r="N124" i="50983"/>
  <c r="H116" i="50976"/>
  <c r="M57" i="50977"/>
  <c r="M60" i="50977"/>
  <c r="M62" i="50977"/>
  <c r="M65" i="50977"/>
  <c r="M69" i="50977"/>
  <c r="M71" i="50977"/>
  <c r="I37" i="50977"/>
  <c r="I38" i="50977" s="1"/>
  <c r="AA94" i="50977"/>
  <c r="P94" i="50977"/>
  <c r="G94" i="50977"/>
  <c r="N58" i="50975"/>
  <c r="N63" i="50975"/>
  <c r="N68" i="50975"/>
  <c r="P38" i="50975"/>
  <c r="AJ56" i="50975"/>
  <c r="N16" i="50976" s="1"/>
  <c r="N100" i="50976" s="1"/>
  <c r="AJ57" i="50975"/>
  <c r="N17" i="50976" s="1"/>
  <c r="N101" i="50976" s="1"/>
  <c r="G101" i="50978"/>
  <c r="G101" i="50976"/>
  <c r="O97" i="50977"/>
  <c r="O103" i="50977"/>
  <c r="O106" i="50977"/>
  <c r="O95" i="50977"/>
  <c r="O90" i="50977"/>
  <c r="O104" i="50977"/>
  <c r="O94" i="50977"/>
  <c r="O108" i="50977"/>
  <c r="O111" i="50977"/>
  <c r="O83" i="50977"/>
  <c r="O88" i="50977"/>
  <c r="O99" i="50977"/>
  <c r="O87" i="50977"/>
  <c r="O110" i="50977"/>
  <c r="O105" i="50977"/>
  <c r="O101" i="50977"/>
  <c r="O89" i="50977"/>
  <c r="O100" i="50977"/>
  <c r="O92" i="50977"/>
  <c r="O85" i="50977"/>
  <c r="O102" i="50977"/>
  <c r="O109" i="50977"/>
  <c r="O17" i="50978"/>
  <c r="AM6" i="50975" a="1"/>
  <c r="AM11" i="50975" s="1"/>
  <c r="K12" i="50976" s="1"/>
  <c r="AI57" i="50977"/>
  <c r="M17" i="50978" s="1"/>
  <c r="H118" i="50976"/>
  <c r="F101" i="50976"/>
  <c r="F160" i="50976"/>
  <c r="O36" i="50977"/>
  <c r="O38" i="50977" s="1"/>
  <c r="AA93" i="50977"/>
  <c r="T93" i="50977"/>
  <c r="P93" i="50977"/>
  <c r="F50" i="50975"/>
  <c r="F66" i="50975"/>
  <c r="I72" i="50975"/>
  <c r="N74" i="50975"/>
  <c r="N72" i="50975"/>
  <c r="N59" i="50975"/>
  <c r="N62" i="50975"/>
  <c r="N64" i="50975"/>
  <c r="N67" i="50975"/>
  <c r="E49" i="50975"/>
  <c r="L55" i="50977" a="1"/>
  <c r="L72" i="50977" s="1"/>
  <c r="AI52" i="50975"/>
  <c r="M12" i="50976" s="1"/>
  <c r="M96" i="50976" s="1"/>
  <c r="G100" i="50978"/>
  <c r="G100" i="50976"/>
  <c r="N92" i="50977"/>
  <c r="I122" i="50983"/>
  <c r="P122" i="50983"/>
  <c r="H102" i="50978"/>
  <c r="F74" i="50975"/>
  <c r="F54" i="50975"/>
  <c r="F62" i="50975"/>
  <c r="N36" i="50975"/>
  <c r="N35" i="50975"/>
  <c r="AI48" i="50975"/>
  <c r="M8" i="50976" s="1"/>
  <c r="M92" i="50976" s="1"/>
  <c r="N87" i="50977"/>
  <c r="Q120" i="50983"/>
  <c r="E118" i="50983"/>
  <c r="R9" i="50983"/>
  <c r="H91" i="50976"/>
  <c r="E120" i="50983"/>
  <c r="L37" i="50977"/>
  <c r="L38" i="50977" s="1"/>
  <c r="F37" i="50977"/>
  <c r="F38" i="50977" s="1"/>
  <c r="J69" i="50975"/>
  <c r="J66" i="50975"/>
  <c r="J62" i="50975"/>
  <c r="J58" i="50975"/>
  <c r="J55" i="50975"/>
  <c r="J74" i="50975"/>
  <c r="G15" i="50976"/>
  <c r="AJ51" i="50975"/>
  <c r="N11" i="50976" s="1"/>
  <c r="N95" i="50976" s="1"/>
  <c r="AH51" i="50975"/>
  <c r="AI50" i="50975"/>
  <c r="H51" i="50975" a="1"/>
  <c r="H61" i="50975" s="1"/>
  <c r="K38" i="50977"/>
  <c r="H38" i="50977"/>
  <c r="F120" i="50983"/>
  <c r="O121" i="50983"/>
  <c r="Q121" i="50983" s="1"/>
  <c r="E91" i="50977"/>
  <c r="F70" i="50975"/>
  <c r="F68" i="50975"/>
  <c r="F64" i="50975"/>
  <c r="F60" i="50975"/>
  <c r="F56" i="50975"/>
  <c r="F52" i="50975"/>
  <c r="F72" i="50975"/>
  <c r="I69" i="50975"/>
  <c r="I68" i="50975"/>
  <c r="I61" i="50975"/>
  <c r="I53" i="50975"/>
  <c r="M36" i="50975"/>
  <c r="E48" i="50975"/>
  <c r="E57" i="50975"/>
  <c r="E75" i="50975"/>
  <c r="AJ51" i="50977"/>
  <c r="N11" i="50978" s="1"/>
  <c r="N95" i="50978" s="1"/>
  <c r="I52" i="50977" a="1"/>
  <c r="I65" i="50977" s="1"/>
  <c r="AH14" i="50977"/>
  <c r="M48" i="50977"/>
  <c r="M49" i="50977"/>
  <c r="AJ49" i="50977" s="1"/>
  <c r="N9" i="50978" s="1"/>
  <c r="N93" i="50978" s="1"/>
  <c r="M53" i="50977"/>
  <c r="AI14" i="50977"/>
  <c r="AJ14" i="50977"/>
  <c r="M5" i="50977"/>
  <c r="AJ55" i="50975"/>
  <c r="N15" i="50976" s="1"/>
  <c r="AH55" i="50975"/>
  <c r="L15" i="50976" s="1"/>
  <c r="AI54" i="50975"/>
  <c r="M14" i="50976" s="1"/>
  <c r="M98" i="50976" s="1"/>
  <c r="L55" i="50975" a="1"/>
  <c r="AH53" i="50975"/>
  <c r="L13" i="50976" s="1"/>
  <c r="L97" i="50976" s="1"/>
  <c r="K54" i="50975" a="1"/>
  <c r="AJ54" i="50975"/>
  <c r="N14" i="50976" s="1"/>
  <c r="N98" i="50976" s="1"/>
  <c r="G98" i="50976"/>
  <c r="E98" i="50978"/>
  <c r="G14" i="50978"/>
  <c r="AM12" i="50975"/>
  <c r="K13" i="50976" s="1"/>
  <c r="E119" i="50983"/>
  <c r="P128" i="50983"/>
  <c r="Q128" i="50983" s="1"/>
  <c r="L105" i="50977"/>
  <c r="L100" i="50977"/>
  <c r="L88" i="50977"/>
  <c r="K38" i="50975"/>
  <c r="AI40" i="50975"/>
  <c r="AA41" i="50975" s="1"/>
  <c r="L18" i="50983" s="1"/>
  <c r="AJ52" i="50975"/>
  <c r="N12" i="50976" s="1"/>
  <c r="N96" i="50976" s="1"/>
  <c r="AJ50" i="50975"/>
  <c r="N10" i="50976" s="1"/>
  <c r="J78" i="50977"/>
  <c r="K85" i="50977"/>
  <c r="K103" i="50977"/>
  <c r="K94" i="50977"/>
  <c r="K102" i="50977"/>
  <c r="K105" i="50977"/>
  <c r="K106" i="50977"/>
  <c r="K109" i="50977"/>
  <c r="K110" i="50977"/>
  <c r="K96" i="50977"/>
  <c r="K88" i="50977"/>
  <c r="K95" i="50977"/>
  <c r="K92" i="50977"/>
  <c r="K89" i="50977"/>
  <c r="K90" i="50977"/>
  <c r="K97" i="50977"/>
  <c r="K107" i="50977"/>
  <c r="K84" i="50977"/>
  <c r="K98" i="50977"/>
  <c r="K99" i="50977"/>
  <c r="K91" i="50977"/>
  <c r="K104" i="50977"/>
  <c r="K87" i="50977"/>
  <c r="K100" i="50977"/>
  <c r="K86" i="50977"/>
  <c r="K108" i="50977"/>
  <c r="K93" i="50977"/>
  <c r="K101" i="50977"/>
  <c r="K111" i="50977"/>
  <c r="K83" i="50977"/>
  <c r="W13" i="50976"/>
  <c r="E97" i="50976"/>
  <c r="G13" i="50976"/>
  <c r="I54" i="50983"/>
  <c r="P118" i="50983"/>
  <c r="H76" i="50976"/>
  <c r="AE89" i="50977"/>
  <c r="X89" i="50977"/>
  <c r="P89" i="50977"/>
  <c r="G73" i="50975"/>
  <c r="G52" i="50975"/>
  <c r="G56" i="50975"/>
  <c r="G60" i="50975"/>
  <c r="G64" i="50975"/>
  <c r="G68" i="50975"/>
  <c r="AJ53" i="50975"/>
  <c r="N13" i="50976" s="1"/>
  <c r="AJ47" i="50975"/>
  <c r="N7" i="50976" s="1"/>
  <c r="R11" i="50983" s="1"/>
  <c r="E74" i="50977"/>
  <c r="E65" i="50977"/>
  <c r="E57" i="50977"/>
  <c r="E49" i="50977"/>
  <c r="E70" i="50977"/>
  <c r="E62" i="50977"/>
  <c r="E54" i="50977"/>
  <c r="E73" i="50977"/>
  <c r="E59" i="50977"/>
  <c r="E75" i="50977"/>
  <c r="E56" i="50977"/>
  <c r="E71" i="50977"/>
  <c r="E55" i="50977"/>
  <c r="E60" i="50977"/>
  <c r="E69" i="50977"/>
  <c r="E61" i="50977"/>
  <c r="E53" i="50977"/>
  <c r="E72" i="50977"/>
  <c r="E66" i="50977"/>
  <c r="E58" i="50977"/>
  <c r="E50" i="50977"/>
  <c r="E67" i="50977"/>
  <c r="E51" i="50977"/>
  <c r="E64" i="50977"/>
  <c r="E48" i="50977"/>
  <c r="E63" i="50977"/>
  <c r="E68" i="50977"/>
  <c r="E52" i="50977"/>
  <c r="J77" i="50977"/>
  <c r="J76" i="50977"/>
  <c r="AJ52" i="50977"/>
  <c r="N12" i="50978" s="1"/>
  <c r="AI52" i="50977"/>
  <c r="M12" i="50978" s="1"/>
  <c r="I38" i="50975"/>
  <c r="G96" i="50976"/>
  <c r="G12" i="50978"/>
  <c r="E96" i="50978"/>
  <c r="Q117" i="50983"/>
  <c r="F131" i="50983"/>
  <c r="F44" i="50983"/>
  <c r="F45" i="50983"/>
  <c r="I141" i="50983"/>
  <c r="J141" i="50983"/>
  <c r="N115" i="50983"/>
  <c r="F115" i="50983" s="1"/>
  <c r="M122" i="50983"/>
  <c r="M124" i="50983"/>
  <c r="E124" i="50983" s="1"/>
  <c r="M134" i="50983"/>
  <c r="E134" i="50983" s="1"/>
  <c r="M141" i="50983"/>
  <c r="E141" i="50983" s="1"/>
  <c r="N141" i="50983"/>
  <c r="F141" i="50983" s="1"/>
  <c r="O115" i="50983"/>
  <c r="O118" i="50983"/>
  <c r="O122" i="50983"/>
  <c r="O141" i="50983"/>
  <c r="R140" i="50983"/>
  <c r="C140" i="50983" s="1"/>
  <c r="H77" i="50978"/>
  <c r="O9" i="50976"/>
  <c r="F43" i="50976"/>
  <c r="J38" i="50977"/>
  <c r="E73" i="50975"/>
  <c r="G74" i="50975"/>
  <c r="G72" i="50975"/>
  <c r="G51" i="50975"/>
  <c r="G53" i="50975"/>
  <c r="G55" i="50975"/>
  <c r="G57" i="50975"/>
  <c r="G59" i="50975"/>
  <c r="G61" i="50975"/>
  <c r="G63" i="50975"/>
  <c r="G65" i="50975"/>
  <c r="G67" i="50975"/>
  <c r="G69" i="50975"/>
  <c r="I75" i="50975"/>
  <c r="I52" i="50975"/>
  <c r="I56" i="50975"/>
  <c r="I59" i="50975"/>
  <c r="I63" i="50975"/>
  <c r="I67" i="50975"/>
  <c r="E69" i="50975"/>
  <c r="E61" i="50975"/>
  <c r="E53" i="50975"/>
  <c r="J35" i="50975"/>
  <c r="AK6" i="50975" s="1" a="1"/>
  <c r="O10" i="50978"/>
  <c r="L94" i="50978"/>
  <c r="M95" i="50978"/>
  <c r="O11" i="50978"/>
  <c r="G11" i="50978"/>
  <c r="E95" i="50978"/>
  <c r="L95" i="50978"/>
  <c r="G11" i="50976"/>
  <c r="W11" i="50976"/>
  <c r="E95" i="50976"/>
  <c r="F39" i="50976"/>
  <c r="F40" i="50976" s="1"/>
  <c r="E116" i="50983"/>
  <c r="H111" i="50978"/>
  <c r="H151" i="50976"/>
  <c r="AJ49" i="50975"/>
  <c r="N9" i="50976" s="1"/>
  <c r="N93" i="50976" s="1"/>
  <c r="G10" i="50978"/>
  <c r="F94" i="50978"/>
  <c r="H76" i="50977"/>
  <c r="H77" i="50977"/>
  <c r="H78" i="50977"/>
  <c r="H89" i="50977"/>
  <c r="H97" i="50977"/>
  <c r="H98" i="50977"/>
  <c r="H101" i="50977"/>
  <c r="H102" i="50977"/>
  <c r="H106" i="50977"/>
  <c r="H95" i="50977"/>
  <c r="H96" i="50977"/>
  <c r="H92" i="50977"/>
  <c r="H93" i="50977"/>
  <c r="H94" i="50977"/>
  <c r="H100" i="50977"/>
  <c r="H105" i="50977"/>
  <c r="H108" i="50977"/>
  <c r="H109" i="50977"/>
  <c r="H110" i="50977"/>
  <c r="H99" i="50977"/>
  <c r="H91" i="50977"/>
  <c r="H88" i="50977"/>
  <c r="H103" i="50977"/>
  <c r="H87" i="50977"/>
  <c r="H104" i="50977"/>
  <c r="H86" i="50977"/>
  <c r="H83" i="50977"/>
  <c r="H107" i="50977"/>
  <c r="H85" i="50977"/>
  <c r="E94" i="50978"/>
  <c r="G10" i="50976"/>
  <c r="W10" i="50976"/>
  <c r="E94" i="50976"/>
  <c r="O10" i="50976"/>
  <c r="N94" i="50976"/>
  <c r="H119" i="50978"/>
  <c r="AD86" i="50977"/>
  <c r="W86" i="50977"/>
  <c r="F75" i="50975"/>
  <c r="F73" i="50975"/>
  <c r="F49" i="50975"/>
  <c r="F51" i="50975"/>
  <c r="F53" i="50975"/>
  <c r="F55" i="50975"/>
  <c r="F57" i="50975"/>
  <c r="F59" i="50975"/>
  <c r="F61" i="50975"/>
  <c r="F63" i="50975"/>
  <c r="F65" i="50975"/>
  <c r="F67" i="50975"/>
  <c r="F69" i="50975"/>
  <c r="E67" i="50975"/>
  <c r="E63" i="50975"/>
  <c r="E59" i="50975"/>
  <c r="E55" i="50975"/>
  <c r="E51" i="50975"/>
  <c r="Z84" i="50975"/>
  <c r="B108" i="50975" s="1"/>
  <c r="O116" i="50983"/>
  <c r="Q116" i="50983" s="1"/>
  <c r="AH49" i="50977"/>
  <c r="L9" i="50978" s="1"/>
  <c r="O9" i="50978" s="1"/>
  <c r="G9" i="50978"/>
  <c r="E93" i="50978"/>
  <c r="AJ102" i="50975"/>
  <c r="AH102" i="50975"/>
  <c r="AH96" i="50975"/>
  <c r="E115" i="50983"/>
  <c r="E113" i="50977"/>
  <c r="F32" i="50983"/>
  <c r="E38" i="50983"/>
  <c r="F40" i="50983"/>
  <c r="F47" i="50983"/>
  <c r="O119" i="50983"/>
  <c r="Q119" i="50983" s="1"/>
  <c r="O140" i="50983"/>
  <c r="H91" i="50978"/>
  <c r="H81" i="50976"/>
  <c r="H114" i="50976"/>
  <c r="G9" i="50976"/>
  <c r="O84" i="50975"/>
  <c r="B97" i="50975" s="1"/>
  <c r="AH97" i="50975" s="1"/>
  <c r="AI49" i="50977"/>
  <c r="M9" i="50978" s="1"/>
  <c r="AJ48" i="50975"/>
  <c r="N8" i="50976" s="1"/>
  <c r="E77" i="50977"/>
  <c r="E76" i="50977"/>
  <c r="G92" i="50976"/>
  <c r="G8" i="50978"/>
  <c r="E92" i="50978"/>
  <c r="H152" i="50976"/>
  <c r="H117" i="50976"/>
  <c r="H79" i="50976"/>
  <c r="E38" i="50975"/>
  <c r="E38" i="50977"/>
  <c r="K54" i="50983"/>
  <c r="E78" i="50977"/>
  <c r="E72" i="50975"/>
  <c r="E74" i="50975"/>
  <c r="E70" i="50975"/>
  <c r="E68" i="50975"/>
  <c r="E66" i="50975"/>
  <c r="E64" i="50975"/>
  <c r="E62" i="50975"/>
  <c r="E60" i="50975"/>
  <c r="E58" i="50975"/>
  <c r="E56" i="50975"/>
  <c r="E54" i="50975"/>
  <c r="E52" i="50975"/>
  <c r="E50" i="50975"/>
  <c r="S84" i="50975"/>
  <c r="B101" i="50975" s="1"/>
  <c r="AI101" i="50975" s="1"/>
  <c r="H84" i="50975"/>
  <c r="B90" i="50975" s="1"/>
  <c r="AI83" i="50977"/>
  <c r="AJ83" i="50977"/>
  <c r="AH106" i="50975"/>
  <c r="AJ106" i="50975"/>
  <c r="D13" i="50983"/>
  <c r="L91" i="50976"/>
  <c r="H71" i="50976"/>
  <c r="H109" i="50976"/>
  <c r="H160" i="50976"/>
  <c r="H144" i="50976"/>
  <c r="H162" i="50976"/>
  <c r="M113" i="50983"/>
  <c r="H113" i="50983"/>
  <c r="P113" i="50983"/>
  <c r="N113" i="50983"/>
  <c r="Q113" i="50983"/>
  <c r="D9" i="50983"/>
  <c r="E91" i="50983" s="1"/>
  <c r="O7" i="50976"/>
  <c r="E91" i="50976"/>
  <c r="H159" i="50976"/>
  <c r="E43" i="50976"/>
  <c r="W7" i="50976"/>
  <c r="G7" i="50976"/>
  <c r="E39" i="50976"/>
  <c r="F159" i="50976"/>
  <c r="E159" i="50976"/>
  <c r="E42" i="50976"/>
  <c r="F43" i="50983"/>
  <c r="F51" i="50983"/>
  <c r="R136" i="50983"/>
  <c r="C136" i="50983" s="1"/>
  <c r="R132" i="50983"/>
  <c r="C132" i="50983" s="1"/>
  <c r="E42" i="50983"/>
  <c r="B47" i="50977"/>
  <c r="K97" i="50976"/>
  <c r="AH93" i="50975"/>
  <c r="AJ93" i="50975"/>
  <c r="AI93" i="50975"/>
  <c r="AI104" i="50975"/>
  <c r="AH114" i="50975"/>
  <c r="AJ114" i="50975"/>
  <c r="AK114" i="50975"/>
  <c r="AI114" i="50975"/>
  <c r="AI111" i="50975"/>
  <c r="AK111" i="50975"/>
  <c r="AH111" i="50975"/>
  <c r="AJ111" i="50975"/>
  <c r="AI103" i="50975"/>
  <c r="AH103" i="50975"/>
  <c r="AJ103" i="50975"/>
  <c r="AI95" i="50975"/>
  <c r="AJ95" i="50975"/>
  <c r="AH95" i="50975"/>
  <c r="AI87" i="50975"/>
  <c r="AJ87" i="50975"/>
  <c r="AJ88" i="50975"/>
  <c r="AH98" i="50975"/>
  <c r="AI98" i="50975"/>
  <c r="AJ98" i="50975"/>
  <c r="AK109" i="50975"/>
  <c r="AI109" i="50975"/>
  <c r="AI115" i="50975"/>
  <c r="AK115" i="50975"/>
  <c r="AI107" i="50975"/>
  <c r="AK107" i="50975"/>
  <c r="AH107" i="50975"/>
  <c r="AJ107" i="50975"/>
  <c r="AI99" i="50975"/>
  <c r="AJ99" i="50975"/>
  <c r="AI91" i="50975"/>
  <c r="AJ91" i="50975"/>
  <c r="AH91" i="50975"/>
  <c r="B11" i="50984"/>
  <c r="X11" i="50984" s="1"/>
  <c r="I11" i="50984"/>
  <c r="R11" i="50984"/>
  <c r="J11" i="50984"/>
  <c r="T11" i="50984"/>
  <c r="L11" i="50984"/>
  <c r="D11" i="50984"/>
  <c r="S11" i="50984"/>
  <c r="K11" i="50984"/>
  <c r="C11" i="50984"/>
  <c r="V11" i="50984"/>
  <c r="N11" i="50984"/>
  <c r="F11" i="50984"/>
  <c r="Q11" i="50984"/>
  <c r="I10" i="50984"/>
  <c r="T10" i="50984"/>
  <c r="K10" i="50984"/>
  <c r="X10" i="50984"/>
  <c r="A10" i="50984"/>
  <c r="N10" i="50984"/>
  <c r="F10" i="50984"/>
  <c r="S10" i="50984"/>
  <c r="J10" i="50984"/>
  <c r="W10" i="50984"/>
  <c r="Q10" i="50984"/>
  <c r="B10" i="50984"/>
  <c r="G10" i="50984"/>
  <c r="U10" i="50984"/>
  <c r="E10" i="50984"/>
  <c r="L10" i="50984"/>
  <c r="M10" i="50984"/>
  <c r="D10" i="50984"/>
  <c r="P10" i="50984"/>
  <c r="O10" i="50984"/>
  <c r="R10" i="50984"/>
  <c r="H142" i="50976" s="1"/>
  <c r="C10" i="50984"/>
  <c r="V10" i="50984"/>
  <c r="H10" i="50984"/>
  <c r="AH101" i="50975"/>
  <c r="H105" i="50976"/>
  <c r="H101" i="50976"/>
  <c r="H42" i="50976"/>
  <c r="H97" i="50976"/>
  <c r="H39" i="50976"/>
  <c r="H43" i="50976"/>
  <c r="AJ97" i="50975"/>
  <c r="AI97" i="50975"/>
  <c r="H75" i="50976"/>
  <c r="H113" i="50976"/>
  <c r="H148" i="50976"/>
  <c r="AD84" i="50975"/>
  <c r="B112" i="50975" s="1"/>
  <c r="W84" i="50975"/>
  <c r="B105" i="50975" s="1"/>
  <c r="L84" i="50975"/>
  <c r="B94" i="50975" s="1"/>
  <c r="F37" i="50976" l="1"/>
  <c r="E125" i="50983"/>
  <c r="E121" i="50983"/>
  <c r="F116" i="50983"/>
  <c r="F126" i="50983"/>
  <c r="E137" i="50983"/>
  <c r="F124" i="50983"/>
  <c r="T76" i="50977"/>
  <c r="V38" i="50975"/>
  <c r="G153" i="50976"/>
  <c r="G80" i="50976"/>
  <c r="G118" i="50976"/>
  <c r="X93" i="50977"/>
  <c r="X94" i="50977"/>
  <c r="X100" i="50977"/>
  <c r="X105" i="50977"/>
  <c r="X108" i="50977"/>
  <c r="X97" i="50977"/>
  <c r="X101" i="50977"/>
  <c r="X102" i="50977"/>
  <c r="X109" i="50977"/>
  <c r="X88" i="50977"/>
  <c r="X96" i="50977"/>
  <c r="X103" i="50977"/>
  <c r="X87" i="50977"/>
  <c r="X104" i="50977"/>
  <c r="X90" i="50977"/>
  <c r="X83" i="50977"/>
  <c r="X111" i="50977"/>
  <c r="X107" i="50977"/>
  <c r="X110" i="50977"/>
  <c r="X99" i="50977"/>
  <c r="X91" i="50977"/>
  <c r="X106" i="50977"/>
  <c r="X95" i="50977"/>
  <c r="X86" i="50977"/>
  <c r="X85" i="50977"/>
  <c r="X78" i="50977"/>
  <c r="X76" i="50977"/>
  <c r="X77" i="50977"/>
  <c r="Z76" i="50977"/>
  <c r="Z78" i="50977"/>
  <c r="Z77" i="50977"/>
  <c r="AB76" i="50977"/>
  <c r="AB77" i="50977"/>
  <c r="AB78" i="50977"/>
  <c r="AD77" i="50977"/>
  <c r="AD76" i="50977"/>
  <c r="AD78" i="50977"/>
  <c r="V77" i="50975"/>
  <c r="G72" i="50976"/>
  <c r="G145" i="50976"/>
  <c r="G110" i="50976"/>
  <c r="G113" i="50976"/>
  <c r="G75" i="50976"/>
  <c r="G148" i="50976"/>
  <c r="G112" i="50976"/>
  <c r="G147" i="50976"/>
  <c r="G74" i="50976"/>
  <c r="AC83" i="50977"/>
  <c r="AC107" i="50977"/>
  <c r="AC111" i="50977"/>
  <c r="AC108" i="50977"/>
  <c r="AC110" i="50977"/>
  <c r="AC99" i="50977"/>
  <c r="AC98" i="50977"/>
  <c r="AC102" i="50977"/>
  <c r="AC109" i="50977"/>
  <c r="AC95" i="50977"/>
  <c r="AC85" i="50977"/>
  <c r="AC86" i="50977"/>
  <c r="AC104" i="50977"/>
  <c r="AC101" i="50977"/>
  <c r="AC96" i="50977"/>
  <c r="AC93" i="50977"/>
  <c r="AC88" i="50977"/>
  <c r="AC94" i="50977"/>
  <c r="AC89" i="50977"/>
  <c r="AC105" i="50977"/>
  <c r="AC100" i="50977"/>
  <c r="AC97" i="50977"/>
  <c r="AJ97" i="50977" s="1"/>
  <c r="AC106" i="50977"/>
  <c r="AC103" i="50977"/>
  <c r="AC87" i="50977"/>
  <c r="AC90" i="50977"/>
  <c r="AE95" i="50977"/>
  <c r="AE103" i="50977"/>
  <c r="AE105" i="50977"/>
  <c r="AE108" i="50977"/>
  <c r="AE83" i="50977"/>
  <c r="AE107" i="50977"/>
  <c r="AE109" i="50977"/>
  <c r="AE86" i="50977"/>
  <c r="AE99" i="50977"/>
  <c r="AE101" i="50977"/>
  <c r="AE102" i="50977"/>
  <c r="AE111" i="50977"/>
  <c r="AE96" i="50977"/>
  <c r="AE87" i="50977"/>
  <c r="AE110" i="50977"/>
  <c r="AE100" i="50977"/>
  <c r="AE106" i="50977"/>
  <c r="AE91" i="50977"/>
  <c r="AE104" i="50977"/>
  <c r="AE88" i="50977"/>
  <c r="AE92" i="50977"/>
  <c r="Y78" i="50977"/>
  <c r="Y76" i="50977"/>
  <c r="Y77" i="50977"/>
  <c r="AA77" i="50977"/>
  <c r="AA78" i="50977"/>
  <c r="AA76" i="50977"/>
  <c r="AC78" i="50977"/>
  <c r="AC76" i="50977"/>
  <c r="AC77" i="50977"/>
  <c r="AE77" i="50977"/>
  <c r="AE78" i="50977"/>
  <c r="AE76" i="50977"/>
  <c r="U76" i="50977"/>
  <c r="P74" i="50977"/>
  <c r="P69" i="50977"/>
  <c r="P70" i="50977"/>
  <c r="P62" i="50977"/>
  <c r="P72" i="50977"/>
  <c r="P60" i="50977"/>
  <c r="P61" i="50977"/>
  <c r="P68" i="50977"/>
  <c r="P75" i="50977"/>
  <c r="G81" i="50978"/>
  <c r="G119" i="50978"/>
  <c r="F130" i="50983"/>
  <c r="AM18" i="50975"/>
  <c r="K19" i="50976" s="1"/>
  <c r="AH89" i="50977"/>
  <c r="AM19" i="50975"/>
  <c r="K20" i="50976" s="1"/>
  <c r="K104" i="50976" s="1"/>
  <c r="AM17" i="50975"/>
  <c r="K18" i="50976" s="1"/>
  <c r="K102" i="50976" s="1"/>
  <c r="T114" i="50977"/>
  <c r="Q129" i="50983"/>
  <c r="AJ100" i="50975"/>
  <c r="AM34" i="50975"/>
  <c r="K35" i="50976" s="1"/>
  <c r="K119" i="50976" s="1"/>
  <c r="AM13" i="50975"/>
  <c r="K14" i="50976" s="1"/>
  <c r="K98" i="50976" s="1"/>
  <c r="AM16" i="50975"/>
  <c r="K17" i="50976" s="1"/>
  <c r="K101" i="50976" s="1"/>
  <c r="AH99" i="50975"/>
  <c r="AH104" i="50975"/>
  <c r="AJ104" i="50975"/>
  <c r="AH100" i="50975"/>
  <c r="AI100" i="50975"/>
  <c r="AH97" i="50977"/>
  <c r="F137" i="50983"/>
  <c r="AI96" i="50975"/>
  <c r="AJ96" i="50975"/>
  <c r="AK96" i="50975"/>
  <c r="Q130" i="50983"/>
  <c r="AI88" i="50975"/>
  <c r="AH88" i="50975"/>
  <c r="AK103" i="50975"/>
  <c r="O24" i="50978"/>
  <c r="L108" i="50978"/>
  <c r="F143" i="50976"/>
  <c r="E143" i="50976"/>
  <c r="G143" i="50976"/>
  <c r="Q78" i="50977"/>
  <c r="H143" i="50976"/>
  <c r="AH98" i="50977"/>
  <c r="L63" i="50977"/>
  <c r="AI97" i="50977"/>
  <c r="AM7" i="50975"/>
  <c r="K8" i="50976" s="1"/>
  <c r="K92" i="50976" s="1"/>
  <c r="P78" i="50975"/>
  <c r="N76" i="50977"/>
  <c r="AI94" i="50977"/>
  <c r="J73" i="50975"/>
  <c r="J53" i="50975"/>
  <c r="J70" i="50975"/>
  <c r="J64" i="50975"/>
  <c r="J56" i="50975"/>
  <c r="J71" i="50975"/>
  <c r="J59" i="50975"/>
  <c r="J68" i="50975"/>
  <c r="J60" i="50975"/>
  <c r="J72" i="50975"/>
  <c r="J65" i="50975"/>
  <c r="J54" i="50975"/>
  <c r="M64" i="50975"/>
  <c r="M56" i="50975"/>
  <c r="M71" i="50975"/>
  <c r="M59" i="50975"/>
  <c r="M67" i="50975"/>
  <c r="M74" i="50975"/>
  <c r="M62" i="50975"/>
  <c r="M58" i="50975"/>
  <c r="M70" i="50975"/>
  <c r="M68" i="50975"/>
  <c r="M60" i="50975"/>
  <c r="M75" i="50975"/>
  <c r="M65" i="50975"/>
  <c r="M73" i="50975"/>
  <c r="M61" i="50975"/>
  <c r="M69" i="50975"/>
  <c r="M72" i="50975"/>
  <c r="E127" i="50983"/>
  <c r="AJ57" i="50977"/>
  <c r="N17" i="50978" s="1"/>
  <c r="N101" i="50978" s="1"/>
  <c r="AI56" i="50977"/>
  <c r="M16" i="50978" s="1"/>
  <c r="M100" i="50978" s="1"/>
  <c r="AH56" i="50977"/>
  <c r="L16" i="50978" s="1"/>
  <c r="AJ56" i="50977"/>
  <c r="N16" i="50978" s="1"/>
  <c r="N100" i="50978" s="1"/>
  <c r="M73" i="50977"/>
  <c r="M67" i="50977"/>
  <c r="M68" i="50977"/>
  <c r="M59" i="50977"/>
  <c r="M56" i="50977"/>
  <c r="M75" i="50977"/>
  <c r="M63" i="50977"/>
  <c r="N36" i="50977"/>
  <c r="N35" i="50977"/>
  <c r="N38" i="50977"/>
  <c r="AJ54" i="50977"/>
  <c r="N14" i="50978" s="1"/>
  <c r="N98" i="50978" s="1"/>
  <c r="AI54" i="50977"/>
  <c r="M14" i="50978" s="1"/>
  <c r="M98" i="50978" s="1"/>
  <c r="AH54" i="50977"/>
  <c r="L14" i="50978" s="1"/>
  <c r="E65" i="50975"/>
  <c r="E71" i="50975"/>
  <c r="AI89" i="50975"/>
  <c r="AH89" i="50975"/>
  <c r="AJ89" i="50975"/>
  <c r="AH92" i="50975"/>
  <c r="AI92" i="50975"/>
  <c r="AJ92" i="50975"/>
  <c r="L56" i="50977"/>
  <c r="AJ55" i="50977"/>
  <c r="N15" i="50978" s="1"/>
  <c r="J77" i="50975"/>
  <c r="AM14" i="50975"/>
  <c r="K15" i="50976" s="1"/>
  <c r="K99" i="50976" s="1"/>
  <c r="E132" i="50983"/>
  <c r="L96" i="50978"/>
  <c r="O12" i="50978"/>
  <c r="Q114" i="50983"/>
  <c r="E130" i="50983"/>
  <c r="E138" i="50983"/>
  <c r="D113" i="50983"/>
  <c r="I113" i="50983"/>
  <c r="O113" i="50983"/>
  <c r="R113" i="50983"/>
  <c r="C113" i="50983" s="1"/>
  <c r="J113" i="50983"/>
  <c r="E122" i="50983"/>
  <c r="AM27" i="50975"/>
  <c r="K28" i="50976" s="1"/>
  <c r="AM10" i="50975"/>
  <c r="K11" i="50976" s="1"/>
  <c r="K95" i="50976" s="1"/>
  <c r="AM26" i="50975"/>
  <c r="K27" i="50976" s="1"/>
  <c r="AM29" i="50975"/>
  <c r="K30" i="50976" s="1"/>
  <c r="K76" i="50976" s="1"/>
  <c r="AM33" i="50975"/>
  <c r="K34" i="50976" s="1"/>
  <c r="AM8" i="50975"/>
  <c r="K9" i="50976" s="1"/>
  <c r="K93" i="50976" s="1"/>
  <c r="AM28" i="50975"/>
  <c r="K29" i="50976" s="1"/>
  <c r="AM25" i="50975"/>
  <c r="K26" i="50976" s="1"/>
  <c r="AM32" i="50975"/>
  <c r="K33" i="50976" s="1"/>
  <c r="K79" i="50976" s="1"/>
  <c r="AM9" i="50975"/>
  <c r="K10" i="50976" s="1"/>
  <c r="K94" i="50976" s="1"/>
  <c r="AM15" i="50975"/>
  <c r="K16" i="50976" s="1"/>
  <c r="K100" i="50976" s="1"/>
  <c r="AM6" i="50975"/>
  <c r="K7" i="50976" s="1"/>
  <c r="F82" i="50977"/>
  <c r="AC84" i="50977"/>
  <c r="AE84" i="50977"/>
  <c r="E84" i="50977"/>
  <c r="O84" i="50977"/>
  <c r="Z84" i="50977"/>
  <c r="L84" i="50977"/>
  <c r="AH90" i="50977" s="1"/>
  <c r="Y84" i="50977"/>
  <c r="AB84" i="50977"/>
  <c r="N84" i="50977"/>
  <c r="J84" i="50977"/>
  <c r="AI88" i="50977" s="1"/>
  <c r="R84" i="50977"/>
  <c r="AA84" i="50977"/>
  <c r="AD84" i="50977"/>
  <c r="AG84" i="50977"/>
  <c r="W84" i="50977"/>
  <c r="G84" i="50977"/>
  <c r="X84" i="50977"/>
  <c r="H84" i="50977"/>
  <c r="AH86" i="50977" s="1"/>
  <c r="M84" i="50977"/>
  <c r="U84" i="50977"/>
  <c r="AF84" i="50977"/>
  <c r="I84" i="50977"/>
  <c r="Q84" i="50977"/>
  <c r="V84" i="50977"/>
  <c r="H141" i="50976"/>
  <c r="H140" i="50976"/>
  <c r="H139" i="50976"/>
  <c r="E142" i="50976"/>
  <c r="F142" i="50976"/>
  <c r="AK99" i="50975"/>
  <c r="AK98" i="50975"/>
  <c r="AJ76" i="50975"/>
  <c r="O77" i="50977"/>
  <c r="Q77" i="50975"/>
  <c r="Q76" i="50977"/>
  <c r="R76" i="50977"/>
  <c r="R78" i="50977"/>
  <c r="R77" i="50977"/>
  <c r="S78" i="50977"/>
  <c r="G142" i="50976"/>
  <c r="G107" i="50978"/>
  <c r="K96" i="50976"/>
  <c r="G140" i="50976"/>
  <c r="E141" i="50976"/>
  <c r="F141" i="50976"/>
  <c r="G141" i="50976"/>
  <c r="AK102" i="50975"/>
  <c r="AM22" i="50975"/>
  <c r="K23" i="50976" s="1"/>
  <c r="K142" i="50976" s="1"/>
  <c r="AM20" i="50975"/>
  <c r="K21" i="50976" s="1"/>
  <c r="K105" i="50976" s="1"/>
  <c r="AM30" i="50975"/>
  <c r="K31" i="50976" s="1"/>
  <c r="K115" i="50976" s="1"/>
  <c r="AM31" i="50975"/>
  <c r="K32" i="50976" s="1"/>
  <c r="AM24" i="50975"/>
  <c r="K25" i="50976" s="1"/>
  <c r="AM21" i="50975"/>
  <c r="K22" i="50976" s="1"/>
  <c r="K141" i="50976" s="1"/>
  <c r="AM23" i="50975"/>
  <c r="K24" i="50976" s="1"/>
  <c r="K143" i="50976" s="1"/>
  <c r="P76" i="50975"/>
  <c r="Q77" i="50977"/>
  <c r="AI98" i="50977"/>
  <c r="T113" i="50977"/>
  <c r="T112" i="50977"/>
  <c r="Q78" i="50975"/>
  <c r="AJ98" i="50977"/>
  <c r="S77" i="50977"/>
  <c r="S76" i="50977"/>
  <c r="S114" i="50977"/>
  <c r="N78" i="50977"/>
  <c r="G105" i="50978"/>
  <c r="S112" i="50977"/>
  <c r="E140" i="50976"/>
  <c r="F140" i="50976"/>
  <c r="Q115" i="50983"/>
  <c r="L60" i="50977"/>
  <c r="L75" i="50977"/>
  <c r="Q76" i="50975"/>
  <c r="S113" i="50977"/>
  <c r="E138" i="50976"/>
  <c r="F139" i="50976"/>
  <c r="H138" i="50976"/>
  <c r="K139" i="50976"/>
  <c r="E139" i="50976"/>
  <c r="G139" i="50976"/>
  <c r="G104" i="50976"/>
  <c r="G104" i="50978"/>
  <c r="H136" i="50976"/>
  <c r="H137" i="50976"/>
  <c r="N91" i="50976"/>
  <c r="L68" i="50977"/>
  <c r="Q124" i="50983"/>
  <c r="P77" i="50975"/>
  <c r="AH95" i="50977"/>
  <c r="Q113" i="50977"/>
  <c r="F137" i="50976"/>
  <c r="F138" i="50976"/>
  <c r="G76" i="50975"/>
  <c r="AJ95" i="50977"/>
  <c r="G138" i="50976"/>
  <c r="G103" i="50976"/>
  <c r="AK97" i="50975"/>
  <c r="H132" i="50976"/>
  <c r="K136" i="50976"/>
  <c r="K137" i="50976"/>
  <c r="N76" i="50975"/>
  <c r="O113" i="50977"/>
  <c r="AJ94" i="50977"/>
  <c r="E137" i="50976"/>
  <c r="G102" i="50976"/>
  <c r="G137" i="50976"/>
  <c r="O78" i="50977"/>
  <c r="O76" i="50977"/>
  <c r="H134" i="50976"/>
  <c r="H135" i="50976"/>
  <c r="AH94" i="50977"/>
  <c r="P113" i="50977"/>
  <c r="P112" i="50977"/>
  <c r="P114" i="50977"/>
  <c r="F136" i="50976"/>
  <c r="E136" i="50976"/>
  <c r="G78" i="50975"/>
  <c r="Q118" i="50983"/>
  <c r="O13" i="50976"/>
  <c r="I67" i="50977"/>
  <c r="Q122" i="50983"/>
  <c r="AJ93" i="50977"/>
  <c r="AH93" i="50977"/>
  <c r="AI93" i="50977"/>
  <c r="M101" i="50978"/>
  <c r="N78" i="50975"/>
  <c r="L74" i="50977"/>
  <c r="L66" i="50977"/>
  <c r="L58" i="50977"/>
  <c r="L70" i="50977"/>
  <c r="L61" i="50977"/>
  <c r="L59" i="50977"/>
  <c r="L71" i="50977"/>
  <c r="L69" i="50977"/>
  <c r="L62" i="50977"/>
  <c r="L55" i="50977"/>
  <c r="L73" i="50977"/>
  <c r="L65" i="50977"/>
  <c r="L57" i="50977"/>
  <c r="L64" i="50977"/>
  <c r="L67" i="50977"/>
  <c r="O114" i="50977"/>
  <c r="O112" i="50977"/>
  <c r="N77" i="50975"/>
  <c r="G136" i="50976"/>
  <c r="F135" i="50976"/>
  <c r="E135" i="50976"/>
  <c r="AK95" i="50975"/>
  <c r="L93" i="50978"/>
  <c r="G77" i="50975"/>
  <c r="AA40" i="50975"/>
  <c r="L17" i="50983" s="1"/>
  <c r="AL6" i="50975" a="1"/>
  <c r="AL18" i="50975" s="1"/>
  <c r="J19" i="50976" s="1"/>
  <c r="J76" i="50975"/>
  <c r="N38" i="50975"/>
  <c r="N112" i="50977"/>
  <c r="AH92" i="50977"/>
  <c r="K106" i="50976"/>
  <c r="K135" i="50976"/>
  <c r="G135" i="50976"/>
  <c r="K117" i="50976"/>
  <c r="K152" i="50976"/>
  <c r="N113" i="50977"/>
  <c r="N99" i="50978"/>
  <c r="E134" i="50976"/>
  <c r="F134" i="50976"/>
  <c r="K70" i="50975"/>
  <c r="K67" i="50975"/>
  <c r="K64" i="50975"/>
  <c r="K60" i="50975"/>
  <c r="K56" i="50975"/>
  <c r="K54" i="50975"/>
  <c r="K75" i="50975"/>
  <c r="K71" i="50975"/>
  <c r="K62" i="50975"/>
  <c r="K55" i="50975"/>
  <c r="K66" i="50975"/>
  <c r="K59" i="50975"/>
  <c r="K74" i="50975"/>
  <c r="K65" i="50975"/>
  <c r="K57" i="50975"/>
  <c r="K68" i="50975"/>
  <c r="K58" i="50975"/>
  <c r="K69" i="50975"/>
  <c r="K61" i="50975"/>
  <c r="K72" i="50975"/>
  <c r="K63" i="50975"/>
  <c r="K73" i="50975"/>
  <c r="L71" i="50975"/>
  <c r="L57" i="50975"/>
  <c r="L62" i="50975"/>
  <c r="L70" i="50975"/>
  <c r="L55" i="50975"/>
  <c r="L68" i="50975"/>
  <c r="L60" i="50975"/>
  <c r="L74" i="50975"/>
  <c r="L63" i="50975"/>
  <c r="L73" i="50975"/>
  <c r="L59" i="50975"/>
  <c r="L67" i="50975"/>
  <c r="L72" i="50975"/>
  <c r="L64" i="50975"/>
  <c r="L56" i="50975"/>
  <c r="L69" i="50975"/>
  <c r="L58" i="50975"/>
  <c r="L66" i="50975"/>
  <c r="L75" i="50975"/>
  <c r="L61" i="50975"/>
  <c r="L65" i="50975"/>
  <c r="L99" i="50976"/>
  <c r="O15" i="50976"/>
  <c r="M35" i="50977"/>
  <c r="AK6" i="50977" s="1" a="1"/>
  <c r="M37" i="50977"/>
  <c r="AM6" i="50977" s="1" a="1"/>
  <c r="M36" i="50977"/>
  <c r="AL6" i="50977" s="1" a="1"/>
  <c r="F15" i="50978"/>
  <c r="AI40" i="50977"/>
  <c r="F37" i="50978" s="1"/>
  <c r="E15" i="50978"/>
  <c r="AH40" i="50977"/>
  <c r="M38" i="50975"/>
  <c r="H60" i="50975"/>
  <c r="H71" i="50975"/>
  <c r="H62" i="50975"/>
  <c r="H63" i="50975"/>
  <c r="H64" i="50975"/>
  <c r="H54" i="50975"/>
  <c r="H65" i="50975"/>
  <c r="H55" i="50975"/>
  <c r="H75" i="50975"/>
  <c r="H56" i="50975"/>
  <c r="H69" i="50975"/>
  <c r="H73" i="50975"/>
  <c r="H52" i="50975"/>
  <c r="H66" i="50975"/>
  <c r="H68" i="50975"/>
  <c r="H70" i="50975"/>
  <c r="H58" i="50975"/>
  <c r="H72" i="50975"/>
  <c r="H59" i="50975"/>
  <c r="H51" i="50975"/>
  <c r="H67" i="50975"/>
  <c r="H74" i="50975"/>
  <c r="H57" i="50975"/>
  <c r="H53" i="50975"/>
  <c r="L11" i="50976"/>
  <c r="AH76" i="50975"/>
  <c r="G99" i="50976"/>
  <c r="G134" i="50976"/>
  <c r="L77" i="50977"/>
  <c r="G50" i="50977" a="1"/>
  <c r="K133" i="50976"/>
  <c r="N99" i="50976"/>
  <c r="H15" i="50978"/>
  <c r="AJ40" i="50977"/>
  <c r="H37" i="50978" s="1"/>
  <c r="K54" i="50977" a="1"/>
  <c r="AH53" i="50977"/>
  <c r="L13" i="50978" s="1"/>
  <c r="AJ53" i="50977"/>
  <c r="N13" i="50978" s="1"/>
  <c r="N97" i="50978" s="1"/>
  <c r="AI53" i="50977"/>
  <c r="M13" i="50978" s="1"/>
  <c r="M97" i="50978" s="1"/>
  <c r="M78" i="50977"/>
  <c r="F49" i="50977" a="1"/>
  <c r="AH55" i="50977"/>
  <c r="L15" i="50978" s="1"/>
  <c r="AI55" i="50977"/>
  <c r="M15" i="50978" s="1"/>
  <c r="AI48" i="50977"/>
  <c r="M8" i="50978" s="1"/>
  <c r="M92" i="50978" s="1"/>
  <c r="M77" i="50977"/>
  <c r="AH48" i="50977"/>
  <c r="L8" i="50978" s="1"/>
  <c r="AJ48" i="50977"/>
  <c r="N8" i="50978" s="1"/>
  <c r="N92" i="50978" s="1"/>
  <c r="I74" i="50977"/>
  <c r="I56" i="50977"/>
  <c r="I68" i="50977"/>
  <c r="I61" i="50977"/>
  <c r="I71" i="50977"/>
  <c r="I62" i="50977"/>
  <c r="I54" i="50977"/>
  <c r="I69" i="50977"/>
  <c r="I57" i="50977"/>
  <c r="I70" i="50977"/>
  <c r="I59" i="50977"/>
  <c r="I75" i="50977"/>
  <c r="I55" i="50977"/>
  <c r="I72" i="50977"/>
  <c r="I66" i="50977"/>
  <c r="I58" i="50977"/>
  <c r="I73" i="50977"/>
  <c r="I63" i="50977"/>
  <c r="I53" i="50977"/>
  <c r="I64" i="50977"/>
  <c r="I52" i="50977"/>
  <c r="I60" i="50977"/>
  <c r="E112" i="50977"/>
  <c r="E114" i="50977"/>
  <c r="M10" i="50976"/>
  <c r="AI76" i="50975"/>
  <c r="M37" i="50976" s="1"/>
  <c r="AI41" i="50975"/>
  <c r="AH41" i="50975"/>
  <c r="M76" i="50977"/>
  <c r="K134" i="50976"/>
  <c r="K132" i="50976"/>
  <c r="F132" i="50976"/>
  <c r="F133" i="50976"/>
  <c r="E133" i="50976"/>
  <c r="AK93" i="50975"/>
  <c r="F41" i="50976"/>
  <c r="F47" i="50976" s="1"/>
  <c r="AM26" i="50977"/>
  <c r="K27" i="50978" s="1"/>
  <c r="AM25" i="50977"/>
  <c r="K26" i="50978" s="1"/>
  <c r="AM13" i="50977"/>
  <c r="K14" i="50978" s="1"/>
  <c r="AM8" i="50977"/>
  <c r="K9" i="50978" s="1"/>
  <c r="K93" i="50978" s="1"/>
  <c r="AM22" i="50977"/>
  <c r="K23" i="50978" s="1"/>
  <c r="K107" i="50978" s="1"/>
  <c r="AM9" i="50977"/>
  <c r="K10" i="50978" s="1"/>
  <c r="K94" i="50978" s="1"/>
  <c r="AM28" i="50977"/>
  <c r="K29" i="50978" s="1"/>
  <c r="H133" i="50976"/>
  <c r="AJ90" i="50977"/>
  <c r="AI90" i="50977"/>
  <c r="L113" i="50977"/>
  <c r="K103" i="50976"/>
  <c r="K138" i="50976"/>
  <c r="G98" i="50978"/>
  <c r="L112" i="50977"/>
  <c r="L114" i="50977"/>
  <c r="K111" i="50976"/>
  <c r="K146" i="50976"/>
  <c r="K73" i="50976"/>
  <c r="K149" i="50976"/>
  <c r="K114" i="50976"/>
  <c r="G133" i="50976"/>
  <c r="H131" i="50976"/>
  <c r="AK91" i="50975"/>
  <c r="AM31" i="50977"/>
  <c r="K32" i="50978" s="1"/>
  <c r="K78" i="50978" s="1"/>
  <c r="AM27" i="50977"/>
  <c r="K28" i="50978" s="1"/>
  <c r="K112" i="50978" s="1"/>
  <c r="AM6" i="50977"/>
  <c r="K7" i="50978" s="1"/>
  <c r="AM14" i="50977"/>
  <c r="K15" i="50978" s="1"/>
  <c r="AM23" i="50977"/>
  <c r="K24" i="50978" s="1"/>
  <c r="AM32" i="50977"/>
  <c r="K33" i="50978" s="1"/>
  <c r="AM16" i="50977"/>
  <c r="K17" i="50978" s="1"/>
  <c r="AM15" i="50977"/>
  <c r="K16" i="50978" s="1"/>
  <c r="K100" i="50978" s="1"/>
  <c r="AM33" i="50977"/>
  <c r="K34" i="50978" s="1"/>
  <c r="AM11" i="50977"/>
  <c r="K12" i="50978" s="1"/>
  <c r="K96" i="50978" s="1"/>
  <c r="AM19" i="50977"/>
  <c r="K20" i="50978" s="1"/>
  <c r="AM29" i="50977"/>
  <c r="K30" i="50978" s="1"/>
  <c r="AM7" i="50977"/>
  <c r="K8" i="50978" s="1"/>
  <c r="K92" i="50978" s="1"/>
  <c r="AI89" i="50977"/>
  <c r="G97" i="50976"/>
  <c r="G132" i="50976"/>
  <c r="AJ89" i="50977"/>
  <c r="F78" i="50975"/>
  <c r="N97" i="50976"/>
  <c r="E132" i="50976"/>
  <c r="K114" i="50977"/>
  <c r="K113" i="50977"/>
  <c r="K112" i="50977"/>
  <c r="H130" i="50976"/>
  <c r="E131" i="50976"/>
  <c r="F131" i="50976"/>
  <c r="K131" i="50976"/>
  <c r="J38" i="50975"/>
  <c r="I76" i="50975"/>
  <c r="I77" i="50975"/>
  <c r="I78" i="50975"/>
  <c r="G96" i="50978"/>
  <c r="M96" i="50978"/>
  <c r="AK26" i="50975"/>
  <c r="I27" i="50976" s="1"/>
  <c r="AK18" i="50975"/>
  <c r="AK9" i="50975"/>
  <c r="AK31" i="50975"/>
  <c r="I32" i="50976" s="1"/>
  <c r="AK23" i="50975"/>
  <c r="AK15" i="50975"/>
  <c r="AK6" i="50975"/>
  <c r="AK34" i="50975"/>
  <c r="I35" i="50976" s="1"/>
  <c r="AK17" i="50975"/>
  <c r="AK32" i="50975"/>
  <c r="I33" i="50976" s="1"/>
  <c r="AK7" i="50975"/>
  <c r="I8" i="50976" s="1"/>
  <c r="AK11" i="50975"/>
  <c r="AK16" i="50975"/>
  <c r="AK21" i="50975"/>
  <c r="AK13" i="50975"/>
  <c r="AK14" i="50975"/>
  <c r="AK28" i="50975"/>
  <c r="I29" i="50976" s="1"/>
  <c r="AK10" i="50975"/>
  <c r="I11" i="50976" s="1"/>
  <c r="I130" i="50976" s="1"/>
  <c r="AK25" i="50975"/>
  <c r="I26" i="50976" s="1"/>
  <c r="AK24" i="50975"/>
  <c r="I25" i="50976" s="1"/>
  <c r="AK29" i="50975"/>
  <c r="I30" i="50976" s="1"/>
  <c r="AK12" i="50975"/>
  <c r="AK22" i="50975"/>
  <c r="AK27" i="50975"/>
  <c r="I28" i="50976" s="1"/>
  <c r="AK19" i="50975"/>
  <c r="AK30" i="50975"/>
  <c r="I31" i="50976" s="1"/>
  <c r="AK8" i="50975"/>
  <c r="I9" i="50976" s="1"/>
  <c r="AK20" i="50975"/>
  <c r="AK33" i="50975"/>
  <c r="I34" i="50976" s="1"/>
  <c r="G131" i="50976"/>
  <c r="N96" i="50978"/>
  <c r="F129" i="50976"/>
  <c r="F130" i="50976"/>
  <c r="F77" i="50975"/>
  <c r="K130" i="50976"/>
  <c r="E130" i="50976"/>
  <c r="G95" i="50978"/>
  <c r="K116" i="50978"/>
  <c r="G95" i="50976"/>
  <c r="G130" i="50976"/>
  <c r="K73" i="50978"/>
  <c r="K111" i="50978"/>
  <c r="N167" i="50976"/>
  <c r="N166" i="50976"/>
  <c r="N162" i="50976"/>
  <c r="N159" i="50976"/>
  <c r="H129" i="50976"/>
  <c r="K129" i="50976"/>
  <c r="H127" i="50976"/>
  <c r="AK87" i="50975"/>
  <c r="E78" i="50975"/>
  <c r="AK108" i="50975"/>
  <c r="AI108" i="50975"/>
  <c r="AH108" i="50975"/>
  <c r="AJ108" i="50975"/>
  <c r="F76" i="50975"/>
  <c r="G94" i="50976"/>
  <c r="G129" i="50976"/>
  <c r="AJ86" i="50977"/>
  <c r="AI86" i="50977"/>
  <c r="E129" i="50976"/>
  <c r="H113" i="50977"/>
  <c r="H114" i="50977"/>
  <c r="H112" i="50977"/>
  <c r="G94" i="50978"/>
  <c r="H128" i="50976"/>
  <c r="K128" i="50976"/>
  <c r="M93" i="50978"/>
  <c r="I128" i="50976"/>
  <c r="G127" i="50976"/>
  <c r="F128" i="50976"/>
  <c r="E128" i="50976"/>
  <c r="F113" i="50983"/>
  <c r="E113" i="50983"/>
  <c r="G93" i="50976"/>
  <c r="G128" i="50976"/>
  <c r="F53" i="50976"/>
  <c r="G93" i="50978"/>
  <c r="AJ90" i="50975"/>
  <c r="AI90" i="50975"/>
  <c r="AH90" i="50975"/>
  <c r="AL34" i="50977"/>
  <c r="J35" i="50978" s="1"/>
  <c r="AL13" i="50977"/>
  <c r="J14" i="50978" s="1"/>
  <c r="AL18" i="50977"/>
  <c r="J19" i="50978" s="1"/>
  <c r="AL22" i="50977"/>
  <c r="J23" i="50978" s="1"/>
  <c r="AL26" i="50977"/>
  <c r="J27" i="50978" s="1"/>
  <c r="AL30" i="50977"/>
  <c r="J31" i="50978" s="1"/>
  <c r="AL7" i="50977"/>
  <c r="J8" i="50978" s="1"/>
  <c r="AL14" i="50977"/>
  <c r="J15" i="50978" s="1"/>
  <c r="AL23" i="50977"/>
  <c r="J24" i="50978" s="1"/>
  <c r="AL31" i="50977"/>
  <c r="J32" i="50978" s="1"/>
  <c r="AL15" i="50977"/>
  <c r="J16" i="50978" s="1"/>
  <c r="AL10" i="50977"/>
  <c r="J11" i="50978" s="1"/>
  <c r="AL12" i="50977"/>
  <c r="J13" i="50978" s="1"/>
  <c r="AL17" i="50977"/>
  <c r="J18" i="50978" s="1"/>
  <c r="AL21" i="50977"/>
  <c r="J22" i="50978" s="1"/>
  <c r="AL25" i="50977"/>
  <c r="J26" i="50978" s="1"/>
  <c r="AL29" i="50977"/>
  <c r="J30" i="50978" s="1"/>
  <c r="AL11" i="50977"/>
  <c r="J12" i="50978" s="1"/>
  <c r="AL19" i="50977"/>
  <c r="J20" i="50978" s="1"/>
  <c r="AL27" i="50977"/>
  <c r="J28" i="50978" s="1"/>
  <c r="AL9" i="50977"/>
  <c r="J10" i="50978" s="1"/>
  <c r="AL8" i="50977"/>
  <c r="J9" i="50978" s="1"/>
  <c r="AL33" i="50977"/>
  <c r="J34" i="50978" s="1"/>
  <c r="AL16" i="50977"/>
  <c r="J17" i="50978" s="1"/>
  <c r="AL20" i="50977"/>
  <c r="J21" i="50978" s="1"/>
  <c r="AL24" i="50977"/>
  <c r="J25" i="50978" s="1"/>
  <c r="AL28" i="50977"/>
  <c r="J29" i="50978" s="1"/>
  <c r="AL32" i="50977"/>
  <c r="J33" i="50978" s="1"/>
  <c r="AL6" i="50977"/>
  <c r="G92" i="50978"/>
  <c r="N160" i="50976"/>
  <c r="N92" i="50976"/>
  <c r="N43" i="50976"/>
  <c r="N168" i="50976"/>
  <c r="N42" i="50976"/>
  <c r="N39" i="50976"/>
  <c r="N165" i="50976"/>
  <c r="E77" i="50975"/>
  <c r="E76" i="50975"/>
  <c r="X8" i="50976"/>
  <c r="K127" i="50976"/>
  <c r="F127" i="50976"/>
  <c r="E127" i="50976"/>
  <c r="I127" i="50976"/>
  <c r="H54" i="50983"/>
  <c r="AJ101" i="50975"/>
  <c r="AK101" i="50975" s="1"/>
  <c r="N37" i="50976"/>
  <c r="S41" i="50975"/>
  <c r="L22" i="50983" s="1"/>
  <c r="H126" i="50976"/>
  <c r="F126" i="50976"/>
  <c r="AH47" i="50977"/>
  <c r="AJ47" i="50977"/>
  <c r="AI47" i="50977"/>
  <c r="I14" i="50983"/>
  <c r="E40" i="50976"/>
  <c r="E41" i="50976"/>
  <c r="K126" i="50976"/>
  <c r="G54" i="50983"/>
  <c r="I13" i="50983"/>
  <c r="E126" i="50976"/>
  <c r="L161" i="50976"/>
  <c r="M161" i="50976"/>
  <c r="G160" i="50976"/>
  <c r="G159" i="50976"/>
  <c r="G42" i="50976"/>
  <c r="G39" i="50976"/>
  <c r="G37" i="50976"/>
  <c r="N161" i="50976"/>
  <c r="H161" i="50976"/>
  <c r="G161" i="50976"/>
  <c r="G91" i="50976"/>
  <c r="G126" i="50976"/>
  <c r="G43" i="50976"/>
  <c r="K161" i="50976"/>
  <c r="I21" i="50983"/>
  <c r="H41" i="50976"/>
  <c r="H40" i="50976"/>
  <c r="AJ94" i="50975"/>
  <c r="AI94" i="50975"/>
  <c r="AH94" i="50975"/>
  <c r="AI112" i="50975"/>
  <c r="AJ112" i="50975"/>
  <c r="AH112" i="50975"/>
  <c r="AK112" i="50975"/>
  <c r="AI105" i="50975"/>
  <c r="AH105" i="50975"/>
  <c r="AJ105" i="50975"/>
  <c r="AK105" i="50975"/>
  <c r="AM40" i="50975" l="1"/>
  <c r="K37" i="50976" s="1"/>
  <c r="AL20" i="50975"/>
  <c r="J21" i="50976" s="1"/>
  <c r="K150" i="50976"/>
  <c r="G155" i="50976"/>
  <c r="K107" i="50976"/>
  <c r="P77" i="50977"/>
  <c r="P76" i="50977"/>
  <c r="P78" i="50977"/>
  <c r="AL14" i="50975"/>
  <c r="J15" i="50976" s="1"/>
  <c r="AK104" i="50975"/>
  <c r="E44" i="50976"/>
  <c r="E48" i="50976"/>
  <c r="AL12" i="50975"/>
  <c r="J13" i="50976" s="1"/>
  <c r="J97" i="50976" s="1"/>
  <c r="AK100" i="50975"/>
  <c r="K154" i="50976"/>
  <c r="K81" i="50976"/>
  <c r="F54" i="50976"/>
  <c r="E47" i="50976"/>
  <c r="F44" i="50976"/>
  <c r="F48" i="50976"/>
  <c r="F58" i="50976" s="1"/>
  <c r="AK88" i="50975"/>
  <c r="I24" i="50976"/>
  <c r="V113" i="50977"/>
  <c r="V114" i="50977"/>
  <c r="AH100" i="50977"/>
  <c r="AJ100" i="50977"/>
  <c r="AI100" i="50977"/>
  <c r="V112" i="50977"/>
  <c r="E69" i="50976"/>
  <c r="E70" i="50976"/>
  <c r="F69" i="50976"/>
  <c r="F70" i="50976"/>
  <c r="U113" i="50977"/>
  <c r="AI99" i="50977"/>
  <c r="U114" i="50977"/>
  <c r="AJ99" i="50977"/>
  <c r="AH99" i="50977"/>
  <c r="U112" i="50977"/>
  <c r="AK89" i="50975"/>
  <c r="AI96" i="50977"/>
  <c r="AH96" i="50977"/>
  <c r="R113" i="50977"/>
  <c r="R114" i="50977"/>
  <c r="R112" i="50977"/>
  <c r="AJ96" i="50977"/>
  <c r="F155" i="50976"/>
  <c r="Q112" i="50977"/>
  <c r="Q114" i="50977"/>
  <c r="J78" i="50975"/>
  <c r="AI95" i="50977"/>
  <c r="M76" i="50975"/>
  <c r="M78" i="50975"/>
  <c r="M77" i="50975"/>
  <c r="AI92" i="50977"/>
  <c r="AJ92" i="50977"/>
  <c r="N114" i="50977"/>
  <c r="L100" i="50978"/>
  <c r="O16" i="50978"/>
  <c r="AK92" i="50975"/>
  <c r="L98" i="50978"/>
  <c r="O14" i="50978"/>
  <c r="M114" i="50977"/>
  <c r="M113" i="50977"/>
  <c r="AI91" i="50977"/>
  <c r="M112" i="50977"/>
  <c r="AJ91" i="50977"/>
  <c r="AH91" i="50977"/>
  <c r="I76" i="50977"/>
  <c r="K74" i="50978"/>
  <c r="AH88" i="50977"/>
  <c r="J112" i="50977"/>
  <c r="J113" i="50977"/>
  <c r="J114" i="50977"/>
  <c r="AJ88" i="50977"/>
  <c r="I113" i="50977"/>
  <c r="I112" i="50977"/>
  <c r="I114" i="50977"/>
  <c r="G114" i="50977"/>
  <c r="G112" i="50977"/>
  <c r="G113" i="50977"/>
  <c r="AH85" i="50977"/>
  <c r="K113" i="50976"/>
  <c r="K148" i="50976"/>
  <c r="K75" i="50976"/>
  <c r="K118" i="50976"/>
  <c r="K153" i="50976"/>
  <c r="K80" i="50976"/>
  <c r="K112" i="50976"/>
  <c r="K147" i="50976"/>
  <c r="K74" i="50976"/>
  <c r="AI85" i="50977"/>
  <c r="K145" i="50976"/>
  <c r="K72" i="50976"/>
  <c r="K110" i="50976"/>
  <c r="AJ85" i="50977"/>
  <c r="H155" i="50976"/>
  <c r="K108" i="50976"/>
  <c r="K77" i="50976"/>
  <c r="R10" i="50983"/>
  <c r="K91" i="50976"/>
  <c r="F93" i="50977"/>
  <c r="F96" i="50977"/>
  <c r="F105" i="50977"/>
  <c r="F107" i="50977"/>
  <c r="F91" i="50977"/>
  <c r="F95" i="50977"/>
  <c r="F92" i="50977"/>
  <c r="F90" i="50977"/>
  <c r="F100" i="50977"/>
  <c r="F102" i="50977"/>
  <c r="F109" i="50977"/>
  <c r="F84" i="50977"/>
  <c r="F99" i="50977"/>
  <c r="F87" i="50977"/>
  <c r="F86" i="50977"/>
  <c r="F94" i="50977"/>
  <c r="F97" i="50977"/>
  <c r="F106" i="50977"/>
  <c r="F110" i="50977"/>
  <c r="F104" i="50977"/>
  <c r="F103" i="50977"/>
  <c r="F89" i="50977"/>
  <c r="F98" i="50977"/>
  <c r="F101" i="50977"/>
  <c r="F108" i="50977"/>
  <c r="F111" i="50977"/>
  <c r="F83" i="50977"/>
  <c r="AI84" i="50977" s="1"/>
  <c r="F88" i="50977"/>
  <c r="F85" i="50977"/>
  <c r="I23" i="50976"/>
  <c r="I107" i="50976" s="1"/>
  <c r="K140" i="50976"/>
  <c r="E67" i="50976"/>
  <c r="E68" i="50976"/>
  <c r="K151" i="50976"/>
  <c r="K116" i="50976"/>
  <c r="K78" i="50976"/>
  <c r="K160" i="50976"/>
  <c r="K165" i="50976"/>
  <c r="K39" i="50976"/>
  <c r="K43" i="50976"/>
  <c r="I22" i="50976"/>
  <c r="I106" i="50976" s="1"/>
  <c r="F67" i="50976"/>
  <c r="F68" i="50976"/>
  <c r="K71" i="50976"/>
  <c r="K144" i="50976"/>
  <c r="K109" i="50976"/>
  <c r="K42" i="50976"/>
  <c r="K159" i="50976"/>
  <c r="K162" i="50976"/>
  <c r="I21" i="50976"/>
  <c r="I140" i="50976" s="1"/>
  <c r="AN20" i="50975"/>
  <c r="E65" i="50976"/>
  <c r="E66" i="50976"/>
  <c r="I20" i="50976"/>
  <c r="X20" i="50976" s="1"/>
  <c r="F65" i="50976"/>
  <c r="F66" i="50976"/>
  <c r="I19" i="50976"/>
  <c r="I138" i="50976" s="1"/>
  <c r="AN18" i="50975"/>
  <c r="F59" i="50976"/>
  <c r="F64" i="50976"/>
  <c r="E63" i="50976"/>
  <c r="E64" i="50976"/>
  <c r="I18" i="50976"/>
  <c r="L76" i="50977"/>
  <c r="L78" i="50977"/>
  <c r="I17" i="50976"/>
  <c r="I101" i="50976" s="1"/>
  <c r="F62" i="50976"/>
  <c r="F63" i="50976"/>
  <c r="E155" i="50976"/>
  <c r="E61" i="50976"/>
  <c r="E62" i="50976"/>
  <c r="I16" i="50976"/>
  <c r="X16" i="50976" s="1"/>
  <c r="AL24" i="50975"/>
  <c r="J25" i="50976" s="1"/>
  <c r="AL13" i="50975"/>
  <c r="J14" i="50976" s="1"/>
  <c r="AL29" i="50975"/>
  <c r="J30" i="50976" s="1"/>
  <c r="AL28" i="50975"/>
  <c r="J29" i="50976" s="1"/>
  <c r="AL23" i="50975"/>
  <c r="J24" i="50976" s="1"/>
  <c r="AL34" i="50975"/>
  <c r="J35" i="50976" s="1"/>
  <c r="AL31" i="50975"/>
  <c r="J32" i="50976" s="1"/>
  <c r="AL15" i="50975"/>
  <c r="J16" i="50976" s="1"/>
  <c r="AL11" i="50975"/>
  <c r="J12" i="50976" s="1"/>
  <c r="AL25" i="50975"/>
  <c r="J26" i="50976" s="1"/>
  <c r="AL21" i="50975"/>
  <c r="J22" i="50976" s="1"/>
  <c r="AL8" i="50975"/>
  <c r="AL9" i="50975"/>
  <c r="J10" i="50976" s="1"/>
  <c r="AL22" i="50975"/>
  <c r="J23" i="50976" s="1"/>
  <c r="AL33" i="50975"/>
  <c r="J34" i="50976" s="1"/>
  <c r="AL32" i="50975"/>
  <c r="J33" i="50976" s="1"/>
  <c r="AL10" i="50975"/>
  <c r="J11" i="50976" s="1"/>
  <c r="AL6" i="50975"/>
  <c r="AL26" i="50975"/>
  <c r="J27" i="50976" s="1"/>
  <c r="AL17" i="50975"/>
  <c r="J18" i="50976" s="1"/>
  <c r="AL7" i="50975"/>
  <c r="AL27" i="50975"/>
  <c r="J28" i="50976" s="1"/>
  <c r="AL30" i="50975"/>
  <c r="J31" i="50976" s="1"/>
  <c r="AL16" i="50975"/>
  <c r="J17" i="50976" s="1"/>
  <c r="AL19" i="50975"/>
  <c r="J20" i="50976" s="1"/>
  <c r="I15" i="50976"/>
  <c r="I99" i="50976" s="1"/>
  <c r="AN14" i="50975"/>
  <c r="M167" i="50976"/>
  <c r="M42" i="50976"/>
  <c r="M94" i="50976"/>
  <c r="M160" i="50976"/>
  <c r="M43" i="50976"/>
  <c r="M39" i="50976"/>
  <c r="M165" i="50976"/>
  <c r="M166" i="50976"/>
  <c r="M162" i="50976"/>
  <c r="M159" i="50976"/>
  <c r="J99" i="50976"/>
  <c r="J134" i="50976"/>
  <c r="J140" i="50976"/>
  <c r="J105" i="50976"/>
  <c r="I77" i="50977"/>
  <c r="I78" i="50977"/>
  <c r="O8" i="50978"/>
  <c r="L92" i="50978"/>
  <c r="L99" i="50978"/>
  <c r="K54" i="50977"/>
  <c r="K57" i="50977"/>
  <c r="K68" i="50977"/>
  <c r="K62" i="50977"/>
  <c r="K65" i="50977"/>
  <c r="K59" i="50977"/>
  <c r="K67" i="50977"/>
  <c r="K72" i="50977"/>
  <c r="K66" i="50977"/>
  <c r="K56" i="50977"/>
  <c r="K74" i="50977"/>
  <c r="K70" i="50977"/>
  <c r="K60" i="50977"/>
  <c r="K55" i="50977"/>
  <c r="K63" i="50977"/>
  <c r="K71" i="50977"/>
  <c r="K61" i="50977"/>
  <c r="K75" i="50977"/>
  <c r="K69" i="50977"/>
  <c r="K58" i="50977"/>
  <c r="K73" i="50977"/>
  <c r="K64" i="50977"/>
  <c r="H99" i="50978"/>
  <c r="H43" i="50978"/>
  <c r="H42" i="50978"/>
  <c r="H39" i="50978"/>
  <c r="H162" i="50978"/>
  <c r="G65" i="50977"/>
  <c r="G72" i="50977"/>
  <c r="G51" i="50977"/>
  <c r="G59" i="50977"/>
  <c r="G60" i="50977"/>
  <c r="G56" i="50977"/>
  <c r="G66" i="50977"/>
  <c r="G74" i="50977"/>
  <c r="G50" i="50977"/>
  <c r="G73" i="50977"/>
  <c r="G57" i="50977"/>
  <c r="G63" i="50977"/>
  <c r="G71" i="50977"/>
  <c r="G75" i="50977"/>
  <c r="G68" i="50977"/>
  <c r="G67" i="50977"/>
  <c r="G55" i="50977"/>
  <c r="G62" i="50977"/>
  <c r="G70" i="50977"/>
  <c r="G52" i="50977"/>
  <c r="G58" i="50977"/>
  <c r="G64" i="50977"/>
  <c r="G61" i="50977"/>
  <c r="G69" i="50977"/>
  <c r="G53" i="50977"/>
  <c r="G54" i="50977"/>
  <c r="L95" i="50976"/>
  <c r="L165" i="50976"/>
  <c r="L162" i="50976"/>
  <c r="L42" i="50976"/>
  <c r="L159" i="50976"/>
  <c r="O11" i="50976"/>
  <c r="L39" i="50976"/>
  <c r="L166" i="50976"/>
  <c r="L43" i="50976"/>
  <c r="L160" i="50976"/>
  <c r="E37" i="50978"/>
  <c r="S40" i="50977"/>
  <c r="AK7" i="50977"/>
  <c r="I8" i="50978" s="1"/>
  <c r="I92" i="50978" s="1"/>
  <c r="AK14" i="50977"/>
  <c r="I15" i="50978" s="1"/>
  <c r="AK23" i="50977"/>
  <c r="I24" i="50978" s="1"/>
  <c r="AK32" i="50977"/>
  <c r="I33" i="50978" s="1"/>
  <c r="AK26" i="50977"/>
  <c r="I27" i="50978" s="1"/>
  <c r="AK9" i="50977"/>
  <c r="I10" i="50978" s="1"/>
  <c r="I94" i="50978" s="1"/>
  <c r="AK20" i="50977"/>
  <c r="I21" i="50978" s="1"/>
  <c r="AK15" i="50977"/>
  <c r="I16" i="50978" s="1"/>
  <c r="AK12" i="50977"/>
  <c r="I13" i="50978" s="1"/>
  <c r="AK21" i="50977"/>
  <c r="I22" i="50978" s="1"/>
  <c r="AK30" i="50977"/>
  <c r="I31" i="50978" s="1"/>
  <c r="AK22" i="50977"/>
  <c r="I23" i="50978" s="1"/>
  <c r="AK29" i="50977"/>
  <c r="I30" i="50978" s="1"/>
  <c r="AK16" i="50977"/>
  <c r="I17" i="50978" s="1"/>
  <c r="AK34" i="50977"/>
  <c r="I35" i="50978" s="1"/>
  <c r="AK27" i="50977"/>
  <c r="I28" i="50978" s="1"/>
  <c r="AK19" i="50977"/>
  <c r="I20" i="50978" s="1"/>
  <c r="AK28" i="50977"/>
  <c r="I29" i="50978" s="1"/>
  <c r="AK18" i="50977"/>
  <c r="I19" i="50978" s="1"/>
  <c r="AK8" i="50977"/>
  <c r="I9" i="50978" s="1"/>
  <c r="I93" i="50978" s="1"/>
  <c r="AK10" i="50977"/>
  <c r="I11" i="50978" s="1"/>
  <c r="AK11" i="50977"/>
  <c r="I12" i="50978" s="1"/>
  <c r="AK33" i="50977"/>
  <c r="I34" i="50978" s="1"/>
  <c r="AK17" i="50977"/>
  <c r="I18" i="50978" s="1"/>
  <c r="AK25" i="50977"/>
  <c r="I26" i="50978" s="1"/>
  <c r="AK13" i="50977"/>
  <c r="I14" i="50978" s="1"/>
  <c r="AK31" i="50977"/>
  <c r="I32" i="50978" s="1"/>
  <c r="AK6" i="50977"/>
  <c r="AK24" i="50977"/>
  <c r="I25" i="50978" s="1"/>
  <c r="K78" i="50975"/>
  <c r="K76" i="50975"/>
  <c r="K77" i="50975"/>
  <c r="AK94" i="50975"/>
  <c r="AK90" i="50975"/>
  <c r="F60" i="50976"/>
  <c r="F61" i="50976"/>
  <c r="J103" i="50976"/>
  <c r="J138" i="50976"/>
  <c r="M99" i="50978"/>
  <c r="F67" i="50977"/>
  <c r="F66" i="50977"/>
  <c r="F73" i="50977"/>
  <c r="F65" i="50977"/>
  <c r="F57" i="50977"/>
  <c r="F74" i="50977"/>
  <c r="F62" i="50977"/>
  <c r="F50" i="50977"/>
  <c r="F69" i="50977"/>
  <c r="F58" i="50977"/>
  <c r="F64" i="50977"/>
  <c r="F55" i="50977"/>
  <c r="F70" i="50977"/>
  <c r="F61" i="50977"/>
  <c r="F52" i="50977"/>
  <c r="F68" i="50977"/>
  <c r="F56" i="50977"/>
  <c r="F72" i="50977"/>
  <c r="F63" i="50977"/>
  <c r="F51" i="50977"/>
  <c r="F54" i="50977"/>
  <c r="F53" i="50977"/>
  <c r="F71" i="50977"/>
  <c r="F59" i="50977"/>
  <c r="F60" i="50977"/>
  <c r="F49" i="50977"/>
  <c r="F75" i="50977"/>
  <c r="L97" i="50978"/>
  <c r="O13" i="50978"/>
  <c r="L37" i="50976"/>
  <c r="S40" i="50975"/>
  <c r="L21" i="50983" s="1"/>
  <c r="H78" i="50975"/>
  <c r="H76" i="50975"/>
  <c r="H77" i="50975"/>
  <c r="G15" i="50978"/>
  <c r="E99" i="50978"/>
  <c r="O15" i="50978"/>
  <c r="E42" i="50978"/>
  <c r="F159" i="50978"/>
  <c r="E39" i="50978"/>
  <c r="H159" i="50978"/>
  <c r="E159" i="50978"/>
  <c r="E43" i="50978"/>
  <c r="F99" i="50978"/>
  <c r="F43" i="50978"/>
  <c r="F39" i="50978"/>
  <c r="F160" i="50978"/>
  <c r="F42" i="50978"/>
  <c r="H160" i="50978"/>
  <c r="AM20" i="50977"/>
  <c r="K21" i="50978" s="1"/>
  <c r="AM12" i="50977"/>
  <c r="K13" i="50978" s="1"/>
  <c r="K97" i="50978" s="1"/>
  <c r="AM30" i="50977"/>
  <c r="K31" i="50978" s="1"/>
  <c r="AM24" i="50977"/>
  <c r="K25" i="50978" s="1"/>
  <c r="AM17" i="50977"/>
  <c r="K18" i="50978" s="1"/>
  <c r="AM18" i="50977"/>
  <c r="K19" i="50978" s="1"/>
  <c r="AM10" i="50977"/>
  <c r="AM34" i="50977"/>
  <c r="K35" i="50978" s="1"/>
  <c r="AM21" i="50977"/>
  <c r="K22" i="50978" s="1"/>
  <c r="M38" i="50977"/>
  <c r="L76" i="50975"/>
  <c r="L77" i="50975"/>
  <c r="L78" i="50975"/>
  <c r="E59" i="50976"/>
  <c r="E60" i="50976"/>
  <c r="I14" i="50976"/>
  <c r="X14" i="50976" s="1"/>
  <c r="AN13" i="50975"/>
  <c r="K110" i="50978"/>
  <c r="K72" i="50978"/>
  <c r="K113" i="50978"/>
  <c r="K75" i="50978"/>
  <c r="K98" i="50978"/>
  <c r="K76" i="50978"/>
  <c r="K114" i="50978"/>
  <c r="K117" i="50978"/>
  <c r="K79" i="50978"/>
  <c r="K99" i="50978"/>
  <c r="I13" i="50976"/>
  <c r="X13" i="50976" s="1"/>
  <c r="AN12" i="50975"/>
  <c r="K104" i="50978"/>
  <c r="K118" i="50978"/>
  <c r="K80" i="50978"/>
  <c r="K101" i="50978"/>
  <c r="K108" i="50978"/>
  <c r="H48" i="50976"/>
  <c r="X21" i="50976"/>
  <c r="I105" i="50976"/>
  <c r="I77" i="50976"/>
  <c r="I115" i="50976"/>
  <c r="I150" i="50976"/>
  <c r="X31" i="50976"/>
  <c r="P31" i="50976"/>
  <c r="I147" i="50976"/>
  <c r="X28" i="50976"/>
  <c r="I74" i="50976"/>
  <c r="I112" i="50976"/>
  <c r="P28" i="50976"/>
  <c r="P25" i="50976"/>
  <c r="I109" i="50976"/>
  <c r="I144" i="50976"/>
  <c r="I71" i="50976"/>
  <c r="X25" i="50976"/>
  <c r="X11" i="50976"/>
  <c r="I95" i="50976"/>
  <c r="I134" i="50976"/>
  <c r="X22" i="50976"/>
  <c r="I12" i="50976"/>
  <c r="P33" i="50976"/>
  <c r="I117" i="50976"/>
  <c r="X33" i="50976"/>
  <c r="I79" i="50976"/>
  <c r="I152" i="50976"/>
  <c r="X35" i="50976"/>
  <c r="P35" i="50976"/>
  <c r="I154" i="50976"/>
  <c r="I81" i="50976"/>
  <c r="I119" i="50976"/>
  <c r="I135" i="50976"/>
  <c r="I151" i="50976"/>
  <c r="X32" i="50976"/>
  <c r="I116" i="50976"/>
  <c r="I78" i="50976"/>
  <c r="P32" i="50976"/>
  <c r="I103" i="50976"/>
  <c r="E57" i="50976"/>
  <c r="E58" i="50976"/>
  <c r="I153" i="50976"/>
  <c r="X34" i="50976"/>
  <c r="P34" i="50976"/>
  <c r="I80" i="50976"/>
  <c r="I118" i="50976"/>
  <c r="X9" i="50976"/>
  <c r="I93" i="50976"/>
  <c r="I139" i="50976"/>
  <c r="I142" i="50976"/>
  <c r="X23" i="50976"/>
  <c r="X30" i="50976"/>
  <c r="I76" i="50976"/>
  <c r="P30" i="50976"/>
  <c r="I114" i="50976"/>
  <c r="I149" i="50976"/>
  <c r="I72" i="50976"/>
  <c r="P26" i="50976"/>
  <c r="I110" i="50976"/>
  <c r="X26" i="50976"/>
  <c r="I145" i="50976"/>
  <c r="I113" i="50976"/>
  <c r="P29" i="50976"/>
  <c r="X29" i="50976"/>
  <c r="I148" i="50976"/>
  <c r="I75" i="50976"/>
  <c r="X17" i="50976"/>
  <c r="I136" i="50976"/>
  <c r="I92" i="50976"/>
  <c r="I102" i="50976"/>
  <c r="I137" i="50976"/>
  <c r="X18" i="50976"/>
  <c r="I7" i="50976"/>
  <c r="AK40" i="50975"/>
  <c r="I37" i="50976" s="1"/>
  <c r="I108" i="50976"/>
  <c r="I143" i="50976"/>
  <c r="X24" i="50976"/>
  <c r="I10" i="50976"/>
  <c r="AN9" i="50975"/>
  <c r="P27" i="50976"/>
  <c r="X27" i="50976"/>
  <c r="I73" i="50976"/>
  <c r="I111" i="50976"/>
  <c r="I146" i="50976"/>
  <c r="K91" i="50978"/>
  <c r="R12" i="50983"/>
  <c r="E55" i="50976"/>
  <c r="E56" i="50976"/>
  <c r="H47" i="50976"/>
  <c r="H70" i="50976" s="1"/>
  <c r="H44" i="50976"/>
  <c r="E10" i="50983"/>
  <c r="E53" i="50976"/>
  <c r="E54" i="50976"/>
  <c r="N41" i="50976"/>
  <c r="N40" i="50976"/>
  <c r="AL40" i="50977"/>
  <c r="J37" i="50978" s="1"/>
  <c r="J7" i="50978"/>
  <c r="J113" i="50978"/>
  <c r="J75" i="50978"/>
  <c r="J105" i="50978"/>
  <c r="J118" i="50978"/>
  <c r="J80" i="50978"/>
  <c r="J94" i="50978"/>
  <c r="J104" i="50978"/>
  <c r="J76" i="50978"/>
  <c r="J114" i="50978"/>
  <c r="J106" i="50978"/>
  <c r="J97" i="50978"/>
  <c r="J100" i="50978"/>
  <c r="J108" i="50978"/>
  <c r="J92" i="50978"/>
  <c r="J73" i="50978"/>
  <c r="J111" i="50978"/>
  <c r="J103" i="50978"/>
  <c r="J81" i="50978"/>
  <c r="J119" i="50978"/>
  <c r="H53" i="50976"/>
  <c r="J117" i="50978"/>
  <c r="J79" i="50978"/>
  <c r="J109" i="50978"/>
  <c r="J71" i="50978"/>
  <c r="J101" i="50978"/>
  <c r="J93" i="50978"/>
  <c r="J74" i="50978"/>
  <c r="J112" i="50978"/>
  <c r="J96" i="50978"/>
  <c r="J72" i="50978"/>
  <c r="J110" i="50978"/>
  <c r="J102" i="50978"/>
  <c r="J95" i="50978"/>
  <c r="J116" i="50978"/>
  <c r="J78" i="50978"/>
  <c r="J99" i="50978"/>
  <c r="J115" i="50978"/>
  <c r="J77" i="50978"/>
  <c r="J107" i="50978"/>
  <c r="J98" i="50978"/>
  <c r="M7" i="50978"/>
  <c r="AI76" i="50977"/>
  <c r="M37" i="50978" s="1"/>
  <c r="L7" i="50978"/>
  <c r="AH76" i="50977"/>
  <c r="G40" i="50976"/>
  <c r="G47" i="50976" s="1"/>
  <c r="G41" i="50976"/>
  <c r="N7" i="50978"/>
  <c r="AJ76" i="50977"/>
  <c r="X15" i="50976" l="1"/>
  <c r="J132" i="50976"/>
  <c r="X19" i="50976"/>
  <c r="I141" i="50976"/>
  <c r="G48" i="50976"/>
  <c r="F56" i="50976"/>
  <c r="F57" i="50976"/>
  <c r="F83" i="50976" s="1"/>
  <c r="F55" i="50976"/>
  <c r="G70" i="50976"/>
  <c r="G44" i="50976"/>
  <c r="P24" i="50976"/>
  <c r="AN23" i="50975"/>
  <c r="P21" i="50976"/>
  <c r="I104" i="50976"/>
  <c r="I100" i="50976"/>
  <c r="K155" i="50976"/>
  <c r="AH87" i="50977"/>
  <c r="AJ87" i="50977"/>
  <c r="AI87" i="50977"/>
  <c r="AI112" i="50977" s="1"/>
  <c r="H54" i="50976"/>
  <c r="AH83" i="50977"/>
  <c r="F114" i="50977"/>
  <c r="AH84" i="50977"/>
  <c r="AH112" i="50977" s="1"/>
  <c r="F112" i="50977"/>
  <c r="F113" i="50977"/>
  <c r="AJ84" i="50977"/>
  <c r="AJ112" i="50977" s="1"/>
  <c r="I133" i="50976"/>
  <c r="G69" i="50976"/>
  <c r="H69" i="50976"/>
  <c r="P22" i="50976"/>
  <c r="I98" i="50976"/>
  <c r="P23" i="50976"/>
  <c r="AN22" i="50975"/>
  <c r="K41" i="50976"/>
  <c r="K40" i="50976"/>
  <c r="G67" i="50976"/>
  <c r="G68" i="50976"/>
  <c r="H67" i="50976"/>
  <c r="H68" i="50976"/>
  <c r="AN11" i="50975"/>
  <c r="AN21" i="50975"/>
  <c r="P20" i="50976"/>
  <c r="G65" i="50976"/>
  <c r="G66" i="50976"/>
  <c r="P19" i="50976"/>
  <c r="I132" i="50976"/>
  <c r="AN19" i="50975"/>
  <c r="H65" i="50976"/>
  <c r="H66" i="50976"/>
  <c r="P17" i="50976"/>
  <c r="I97" i="50976"/>
  <c r="H63" i="50976"/>
  <c r="H64" i="50976"/>
  <c r="P18" i="50976"/>
  <c r="G63" i="50976"/>
  <c r="G64" i="50976"/>
  <c r="AN17" i="50975"/>
  <c r="AN16" i="50975"/>
  <c r="G62" i="50976"/>
  <c r="E82" i="50976"/>
  <c r="H61" i="50976"/>
  <c r="H62" i="50976"/>
  <c r="P15" i="50976"/>
  <c r="P16" i="50976"/>
  <c r="J101" i="50976"/>
  <c r="J136" i="50976"/>
  <c r="J112" i="50976"/>
  <c r="J147" i="50976"/>
  <c r="J74" i="50976"/>
  <c r="J137" i="50976"/>
  <c r="J102" i="50976"/>
  <c r="J7" i="50976"/>
  <c r="AL40" i="50975"/>
  <c r="J37" i="50976" s="1"/>
  <c r="AN6" i="50975"/>
  <c r="J152" i="50976"/>
  <c r="J117" i="50976"/>
  <c r="J79" i="50976"/>
  <c r="J107" i="50976"/>
  <c r="J142" i="50976"/>
  <c r="J9" i="50976"/>
  <c r="AN8" i="50975"/>
  <c r="J145" i="50976"/>
  <c r="J110" i="50976"/>
  <c r="J72" i="50976"/>
  <c r="J100" i="50976"/>
  <c r="J135" i="50976"/>
  <c r="J119" i="50976"/>
  <c r="J154" i="50976"/>
  <c r="J81" i="50976"/>
  <c r="J148" i="50976"/>
  <c r="J75" i="50976"/>
  <c r="J113" i="50976"/>
  <c r="J98" i="50976"/>
  <c r="J133" i="50976"/>
  <c r="AN15" i="50975"/>
  <c r="AN10" i="50975"/>
  <c r="J104" i="50976"/>
  <c r="J139" i="50976"/>
  <c r="J77" i="50976"/>
  <c r="J115" i="50976"/>
  <c r="J150" i="50976"/>
  <c r="J8" i="50976"/>
  <c r="AN7" i="50975"/>
  <c r="J146" i="50976"/>
  <c r="J73" i="50976"/>
  <c r="J111" i="50976"/>
  <c r="J95" i="50976"/>
  <c r="J130" i="50976"/>
  <c r="J153" i="50976"/>
  <c r="J118" i="50976"/>
  <c r="J80" i="50976"/>
  <c r="J94" i="50976"/>
  <c r="J129" i="50976"/>
  <c r="J106" i="50976"/>
  <c r="J141" i="50976"/>
  <c r="J131" i="50976"/>
  <c r="J96" i="50976"/>
  <c r="J78" i="50976"/>
  <c r="J116" i="50976"/>
  <c r="J151" i="50976"/>
  <c r="J143" i="50976"/>
  <c r="J108" i="50976"/>
  <c r="J76" i="50976"/>
  <c r="J114" i="50976"/>
  <c r="J149" i="50976"/>
  <c r="J109" i="50976"/>
  <c r="J144" i="50976"/>
  <c r="J71" i="50976"/>
  <c r="K81" i="50978"/>
  <c r="K119" i="50978"/>
  <c r="K103" i="50978"/>
  <c r="K71" i="50978"/>
  <c r="K109" i="50978"/>
  <c r="E40" i="50978"/>
  <c r="E41" i="50978"/>
  <c r="E44" i="50978"/>
  <c r="E48" i="50978"/>
  <c r="E47" i="50978"/>
  <c r="G99" i="50978"/>
  <c r="G42" i="50978"/>
  <c r="G39" i="50978"/>
  <c r="G161" i="50978"/>
  <c r="H161" i="50978"/>
  <c r="G43" i="50978"/>
  <c r="G159" i="50978"/>
  <c r="G37" i="50978"/>
  <c r="G160" i="50978"/>
  <c r="I7" i="50978"/>
  <c r="P14" i="50978" s="1"/>
  <c r="AK40" i="50977"/>
  <c r="I37" i="50978" s="1"/>
  <c r="I98" i="50978"/>
  <c r="I102" i="50978"/>
  <c r="P18" i="50978"/>
  <c r="I96" i="50978"/>
  <c r="I113" i="50978"/>
  <c r="I75" i="50978"/>
  <c r="P29" i="50978"/>
  <c r="P28" i="50978"/>
  <c r="I74" i="50978"/>
  <c r="I112" i="50978"/>
  <c r="I101" i="50978"/>
  <c r="I107" i="50978"/>
  <c r="I106" i="50978"/>
  <c r="I100" i="50978"/>
  <c r="I117" i="50978"/>
  <c r="P33" i="50978"/>
  <c r="I79" i="50978"/>
  <c r="I99" i="50978"/>
  <c r="H40" i="50978"/>
  <c r="H41" i="50978"/>
  <c r="K76" i="50977"/>
  <c r="G61" i="50976"/>
  <c r="E9" i="50983"/>
  <c r="K106" i="50978"/>
  <c r="K11" i="50978"/>
  <c r="AM40" i="50977"/>
  <c r="K37" i="50978" s="1"/>
  <c r="K102" i="50978"/>
  <c r="K77" i="50978"/>
  <c r="K115" i="50978"/>
  <c r="K105" i="50978"/>
  <c r="F41" i="50978"/>
  <c r="F40" i="50978"/>
  <c r="F48" i="50978"/>
  <c r="F44" i="50978"/>
  <c r="F47" i="50978"/>
  <c r="F70" i="50978" s="1"/>
  <c r="L19" i="50983"/>
  <c r="O37" i="50976"/>
  <c r="F76" i="50977"/>
  <c r="F78" i="50977"/>
  <c r="F77" i="50977"/>
  <c r="I71" i="50978"/>
  <c r="P25" i="50978"/>
  <c r="I109" i="50978"/>
  <c r="P32" i="50978"/>
  <c r="I116" i="50978"/>
  <c r="I78" i="50978"/>
  <c r="I72" i="50978"/>
  <c r="I110" i="50978"/>
  <c r="P26" i="50978"/>
  <c r="P34" i="50978"/>
  <c r="I118" i="50978"/>
  <c r="I80" i="50978"/>
  <c r="P11" i="50978"/>
  <c r="I95" i="50978"/>
  <c r="P19" i="50978"/>
  <c r="I103" i="50978"/>
  <c r="I104" i="50978"/>
  <c r="P20" i="50978"/>
  <c r="I81" i="50978"/>
  <c r="P35" i="50978"/>
  <c r="I119" i="50978"/>
  <c r="P30" i="50978"/>
  <c r="I76" i="50978"/>
  <c r="I114" i="50978"/>
  <c r="I115" i="50978"/>
  <c r="P31" i="50978"/>
  <c r="I77" i="50978"/>
  <c r="I97" i="50978"/>
  <c r="I105" i="50978"/>
  <c r="P21" i="50978"/>
  <c r="P27" i="50978"/>
  <c r="I73" i="50978"/>
  <c r="I111" i="50978"/>
  <c r="P24" i="50978"/>
  <c r="I108" i="50978"/>
  <c r="L47" i="50976"/>
  <c r="L40" i="50976"/>
  <c r="L44" i="50976"/>
  <c r="L41" i="50976"/>
  <c r="L48" i="50976"/>
  <c r="G78" i="50977"/>
  <c r="G77" i="50977"/>
  <c r="G76" i="50977"/>
  <c r="K78" i="50977"/>
  <c r="K77" i="50977"/>
  <c r="M47" i="50976"/>
  <c r="M41" i="50976"/>
  <c r="M48" i="50976"/>
  <c r="M53" i="50976" s="1"/>
  <c r="M40" i="50976"/>
  <c r="M44" i="50976"/>
  <c r="G60" i="50976"/>
  <c r="N47" i="50976"/>
  <c r="H59" i="50976"/>
  <c r="H60" i="50976"/>
  <c r="P13" i="50976"/>
  <c r="P14" i="50976"/>
  <c r="G58" i="50976"/>
  <c r="G59" i="50976"/>
  <c r="E83" i="50976"/>
  <c r="H57" i="50976"/>
  <c r="H58" i="50976"/>
  <c r="I91" i="50976"/>
  <c r="D11" i="50983"/>
  <c r="X7" i="50976"/>
  <c r="K163" i="50976"/>
  <c r="I39" i="50976"/>
  <c r="P7" i="50976"/>
  <c r="M163" i="50976"/>
  <c r="I160" i="50976"/>
  <c r="L163" i="50976"/>
  <c r="J163" i="50976"/>
  <c r="P9" i="50976"/>
  <c r="P8" i="50976"/>
  <c r="I159" i="50976"/>
  <c r="I42" i="50976"/>
  <c r="N163" i="50976"/>
  <c r="I43" i="50976"/>
  <c r="I163" i="50976"/>
  <c r="I162" i="50976"/>
  <c r="I126" i="50976"/>
  <c r="I161" i="50976"/>
  <c r="P10" i="50976"/>
  <c r="I129" i="50976"/>
  <c r="X10" i="50976"/>
  <c r="I94" i="50976"/>
  <c r="P11" i="50976"/>
  <c r="I96" i="50976"/>
  <c r="X12" i="50976"/>
  <c r="I131" i="50976"/>
  <c r="P12" i="50976"/>
  <c r="G57" i="50976"/>
  <c r="G55" i="50976"/>
  <c r="G56" i="50976"/>
  <c r="E84" i="50976"/>
  <c r="N44" i="50976"/>
  <c r="H55" i="50976"/>
  <c r="H56" i="50976"/>
  <c r="N48" i="50976"/>
  <c r="N55" i="50976" s="1"/>
  <c r="G53" i="50976"/>
  <c r="G54" i="50976"/>
  <c r="J160" i="50978"/>
  <c r="J164" i="50978"/>
  <c r="J162" i="50978"/>
  <c r="J159" i="50978"/>
  <c r="J43" i="50978"/>
  <c r="J39" i="50978"/>
  <c r="I12" i="50983"/>
  <c r="E86" i="50983" s="1"/>
  <c r="J42" i="50978"/>
  <c r="J161" i="50978"/>
  <c r="J163" i="50978"/>
  <c r="J91" i="50978"/>
  <c r="K164" i="50978"/>
  <c r="S42" i="50977"/>
  <c r="N37" i="50978"/>
  <c r="L37" i="50978"/>
  <c r="O37" i="50978" s="1"/>
  <c r="S41" i="50977"/>
  <c r="N162" i="50978"/>
  <c r="N91" i="50978"/>
  <c r="N168" i="50978"/>
  <c r="N160" i="50978"/>
  <c r="N159" i="50978"/>
  <c r="N39" i="50978"/>
  <c r="N43" i="50978"/>
  <c r="N164" i="50978"/>
  <c r="N163" i="50978"/>
  <c r="N42" i="50978"/>
  <c r="N165" i="50978"/>
  <c r="N161" i="50978"/>
  <c r="L91" i="50978"/>
  <c r="N166" i="50978"/>
  <c r="L162" i="50978"/>
  <c r="M166" i="50978"/>
  <c r="L166" i="50978"/>
  <c r="L160" i="50978"/>
  <c r="L159" i="50978"/>
  <c r="O7" i="50978"/>
  <c r="L163" i="50978"/>
  <c r="L43" i="50978"/>
  <c r="L39" i="50978"/>
  <c r="L164" i="50978"/>
  <c r="L42" i="50978"/>
  <c r="L165" i="50978"/>
  <c r="L161" i="50978"/>
  <c r="N167" i="50978"/>
  <c r="M160" i="50978"/>
  <c r="M167" i="50978"/>
  <c r="M91" i="50978"/>
  <c r="M162" i="50978"/>
  <c r="M159" i="50978"/>
  <c r="M42" i="50978"/>
  <c r="M39" i="50978"/>
  <c r="M163" i="50978"/>
  <c r="M43" i="50978"/>
  <c r="M164" i="50978"/>
  <c r="M165" i="50978"/>
  <c r="M161" i="50978"/>
  <c r="F84" i="50976" l="1"/>
  <c r="F82" i="50976"/>
  <c r="N70" i="50976"/>
  <c r="M70" i="50976"/>
  <c r="L70" i="50976"/>
  <c r="E70" i="50978"/>
  <c r="E69" i="50978"/>
  <c r="P13" i="50978"/>
  <c r="K44" i="50976"/>
  <c r="E85" i="50976"/>
  <c r="F68" i="50978"/>
  <c r="F69" i="50978"/>
  <c r="P22" i="50978"/>
  <c r="P23" i="50978"/>
  <c r="K47" i="50976"/>
  <c r="N69" i="50976"/>
  <c r="M69" i="50976"/>
  <c r="L69" i="50976"/>
  <c r="H84" i="50976"/>
  <c r="N68" i="50976"/>
  <c r="M68" i="50976"/>
  <c r="L68" i="50976"/>
  <c r="E68" i="50978"/>
  <c r="K48" i="50976"/>
  <c r="H44" i="50978"/>
  <c r="N67" i="50976"/>
  <c r="M67" i="50976"/>
  <c r="L67" i="50976"/>
  <c r="F66" i="50978"/>
  <c r="F67" i="50978"/>
  <c r="E66" i="50978"/>
  <c r="E67" i="50978"/>
  <c r="G84" i="50976"/>
  <c r="P17" i="50978"/>
  <c r="N66" i="50976"/>
  <c r="M66" i="50976"/>
  <c r="L66" i="50976"/>
  <c r="N65" i="50976"/>
  <c r="M65" i="50976"/>
  <c r="L65" i="50976"/>
  <c r="F64" i="50978"/>
  <c r="F65" i="50978"/>
  <c r="E64" i="50978"/>
  <c r="E65" i="50978"/>
  <c r="N64" i="50976"/>
  <c r="M64" i="50976"/>
  <c r="L64" i="50976"/>
  <c r="P15" i="50978"/>
  <c r="P16" i="50978"/>
  <c r="P12" i="50978"/>
  <c r="N63" i="50976"/>
  <c r="M63" i="50976"/>
  <c r="L63" i="50976"/>
  <c r="F62" i="50978"/>
  <c r="F63" i="50978"/>
  <c r="E62" i="50978"/>
  <c r="E63" i="50978"/>
  <c r="N62" i="50976"/>
  <c r="H47" i="50978"/>
  <c r="AN36" i="50975"/>
  <c r="AN35" i="50975"/>
  <c r="J162" i="50976"/>
  <c r="J160" i="50976"/>
  <c r="J39" i="50976"/>
  <c r="J42" i="50976"/>
  <c r="J161" i="50976"/>
  <c r="L164" i="50976"/>
  <c r="J159" i="50976"/>
  <c r="M164" i="50976"/>
  <c r="K164" i="50976"/>
  <c r="J43" i="50976"/>
  <c r="J91" i="50976"/>
  <c r="J126" i="50976"/>
  <c r="N164" i="50976"/>
  <c r="J164" i="50976"/>
  <c r="D12" i="50983"/>
  <c r="M62" i="50976"/>
  <c r="L62" i="50976"/>
  <c r="J127" i="50976"/>
  <c r="J92" i="50976"/>
  <c r="J128" i="50976"/>
  <c r="J93" i="50976"/>
  <c r="H48" i="50978"/>
  <c r="H53" i="50978" s="1"/>
  <c r="G47" i="50978"/>
  <c r="G48" i="50978"/>
  <c r="G41" i="50978"/>
  <c r="G44" i="50978"/>
  <c r="G40" i="50978"/>
  <c r="E60" i="50978"/>
  <c r="E58" i="50978"/>
  <c r="E56" i="50978"/>
  <c r="E53" i="50978"/>
  <c r="E61" i="50978"/>
  <c r="E59" i="50978"/>
  <c r="E57" i="50978"/>
  <c r="E55" i="50978"/>
  <c r="E54" i="50978"/>
  <c r="G82" i="50976"/>
  <c r="N61" i="50976"/>
  <c r="M60" i="50976"/>
  <c r="M61" i="50976"/>
  <c r="M59" i="50976"/>
  <c r="M54" i="50976"/>
  <c r="M57" i="50976"/>
  <c r="M58" i="50976"/>
  <c r="M55" i="50976"/>
  <c r="M56" i="50976"/>
  <c r="L61" i="50976"/>
  <c r="L59" i="50976"/>
  <c r="L57" i="50976"/>
  <c r="L55" i="50976"/>
  <c r="L60" i="50976"/>
  <c r="L58" i="50976"/>
  <c r="L56" i="50976"/>
  <c r="L54" i="50976"/>
  <c r="L53" i="50976"/>
  <c r="F61" i="50978"/>
  <c r="F59" i="50978"/>
  <c r="F57" i="50978"/>
  <c r="F55" i="50978"/>
  <c r="F54" i="50978"/>
  <c r="F60" i="50978"/>
  <c r="F58" i="50978"/>
  <c r="F53" i="50978"/>
  <c r="F56" i="50978"/>
  <c r="K95" i="50978"/>
  <c r="K161" i="50978"/>
  <c r="K43" i="50978"/>
  <c r="K160" i="50978"/>
  <c r="K165" i="50978"/>
  <c r="K162" i="50978"/>
  <c r="K39" i="50978"/>
  <c r="K159" i="50978"/>
  <c r="K42" i="50978"/>
  <c r="I161" i="50978"/>
  <c r="P8" i="50978"/>
  <c r="I43" i="50978"/>
  <c r="I11" i="50983"/>
  <c r="E85" i="50983" s="1"/>
  <c r="P10" i="50978"/>
  <c r="I160" i="50978"/>
  <c r="I42" i="50978"/>
  <c r="I163" i="50978"/>
  <c r="K163" i="50978"/>
  <c r="I91" i="50978"/>
  <c r="I39" i="50978"/>
  <c r="I162" i="50978"/>
  <c r="I159" i="50978"/>
  <c r="P7" i="50978"/>
  <c r="P9" i="50978"/>
  <c r="N53" i="50976"/>
  <c r="N60" i="50976"/>
  <c r="H83" i="50976"/>
  <c r="N59" i="50976"/>
  <c r="G83" i="50976"/>
  <c r="G85" i="50976" s="1"/>
  <c r="N54" i="50976"/>
  <c r="H82" i="50976"/>
  <c r="N58" i="50976"/>
  <c r="E84" i="50983"/>
  <c r="I18" i="50983"/>
  <c r="I17" i="50983"/>
  <c r="I155" i="50976"/>
  <c r="I41" i="50976"/>
  <c r="I40" i="50976"/>
  <c r="N57" i="50976"/>
  <c r="N56" i="50976"/>
  <c r="J44" i="50978"/>
  <c r="J48" i="50978"/>
  <c r="J40" i="50978"/>
  <c r="J47" i="50978"/>
  <c r="J41" i="50978"/>
  <c r="M47" i="50978"/>
  <c r="M40" i="50978"/>
  <c r="M48" i="50978"/>
  <c r="M44" i="50978"/>
  <c r="M41" i="50978"/>
  <c r="L48" i="50978"/>
  <c r="L44" i="50978"/>
  <c r="L41" i="50978"/>
  <c r="L47" i="50978"/>
  <c r="L40" i="50978"/>
  <c r="N41" i="50978"/>
  <c r="N40" i="50978"/>
  <c r="H85" i="50976" l="1"/>
  <c r="F85" i="50976"/>
  <c r="I47" i="50976"/>
  <c r="K70" i="50976"/>
  <c r="I44" i="50976"/>
  <c r="I48" i="50976"/>
  <c r="I70" i="50976" s="1"/>
  <c r="L70" i="50978"/>
  <c r="M70" i="50978"/>
  <c r="J69" i="50978"/>
  <c r="J70" i="50978"/>
  <c r="G70" i="50978"/>
  <c r="K66" i="50976"/>
  <c r="H70" i="50978"/>
  <c r="G69" i="50978"/>
  <c r="K55" i="50976"/>
  <c r="L68" i="50978"/>
  <c r="L69" i="50978"/>
  <c r="H69" i="50978"/>
  <c r="K64" i="50976"/>
  <c r="K58" i="50976"/>
  <c r="K60" i="50976"/>
  <c r="M69" i="50978"/>
  <c r="K61" i="50976"/>
  <c r="K67" i="50976"/>
  <c r="K56" i="50976"/>
  <c r="K68" i="50976"/>
  <c r="K69" i="50976"/>
  <c r="J67" i="50978"/>
  <c r="J68" i="50978"/>
  <c r="G68" i="50978"/>
  <c r="K63" i="50976"/>
  <c r="K62" i="50976"/>
  <c r="K57" i="50976"/>
  <c r="K53" i="50976"/>
  <c r="K59" i="50976"/>
  <c r="K65" i="50976"/>
  <c r="K54" i="50976"/>
  <c r="M67" i="50978"/>
  <c r="M68" i="50978"/>
  <c r="H68" i="50978"/>
  <c r="L66" i="50978"/>
  <c r="L67" i="50978"/>
  <c r="G67" i="50978"/>
  <c r="H67" i="50978"/>
  <c r="J65" i="50978"/>
  <c r="J66" i="50978"/>
  <c r="I66" i="50976"/>
  <c r="G65" i="50978"/>
  <c r="G66" i="50978"/>
  <c r="M66" i="50978"/>
  <c r="H66" i="50978"/>
  <c r="L65" i="50978"/>
  <c r="M64" i="50978"/>
  <c r="M65" i="50978"/>
  <c r="H65" i="50978"/>
  <c r="L63" i="50978"/>
  <c r="L64" i="50978"/>
  <c r="J63" i="50978"/>
  <c r="J64" i="50978"/>
  <c r="I64" i="50976"/>
  <c r="G64" i="50978"/>
  <c r="H64" i="50978"/>
  <c r="M63" i="50978"/>
  <c r="I63" i="50976"/>
  <c r="G62" i="50978"/>
  <c r="G63" i="50978"/>
  <c r="AN37" i="50975"/>
  <c r="L20" i="50983" s="1"/>
  <c r="H63" i="50978"/>
  <c r="L61" i="50978"/>
  <c r="L62" i="50978"/>
  <c r="M62" i="50978"/>
  <c r="J61" i="50978"/>
  <c r="J62" i="50978"/>
  <c r="M84" i="50976"/>
  <c r="J155" i="50976"/>
  <c r="H62" i="50978"/>
  <c r="I62" i="50976"/>
  <c r="I20" i="50983"/>
  <c r="E87" i="50983"/>
  <c r="I19" i="50983"/>
  <c r="J41" i="50976"/>
  <c r="J40" i="50976"/>
  <c r="M61" i="50978"/>
  <c r="N82" i="50976"/>
  <c r="I61" i="50976"/>
  <c r="K41" i="50978"/>
  <c r="K40" i="50978"/>
  <c r="E13" i="50983"/>
  <c r="L84" i="50976"/>
  <c r="L82" i="50976"/>
  <c r="L83" i="50976"/>
  <c r="G60" i="50978"/>
  <c r="G57" i="50978"/>
  <c r="G55" i="50978"/>
  <c r="G54" i="50978"/>
  <c r="G59" i="50978"/>
  <c r="G58" i="50978"/>
  <c r="G56" i="50978"/>
  <c r="G53" i="50978"/>
  <c r="G61" i="50978"/>
  <c r="H61" i="50978"/>
  <c r="H55" i="50978"/>
  <c r="H56" i="50978"/>
  <c r="H59" i="50978"/>
  <c r="I47" i="50978"/>
  <c r="I44" i="50978"/>
  <c r="I40" i="50978"/>
  <c r="I48" i="50978"/>
  <c r="I41" i="50978"/>
  <c r="M82" i="50976"/>
  <c r="M83" i="50976"/>
  <c r="H54" i="50978"/>
  <c r="H58" i="50978"/>
  <c r="H57" i="50978"/>
  <c r="H60" i="50978"/>
  <c r="M60" i="50978"/>
  <c r="I60" i="50976"/>
  <c r="L60" i="50978"/>
  <c r="J59" i="50978"/>
  <c r="J60" i="50978"/>
  <c r="M59" i="50978"/>
  <c r="N84" i="50976"/>
  <c r="I59" i="50976"/>
  <c r="L58" i="50978"/>
  <c r="L59" i="50978"/>
  <c r="M58" i="50978"/>
  <c r="N83" i="50976"/>
  <c r="J57" i="50978"/>
  <c r="J58" i="50978"/>
  <c r="I57" i="50976"/>
  <c r="I53" i="50976"/>
  <c r="I55" i="50976"/>
  <c r="I58" i="50976"/>
  <c r="I56" i="50976"/>
  <c r="I54" i="50976"/>
  <c r="N44" i="50978"/>
  <c r="L56" i="50978"/>
  <c r="L57" i="50978"/>
  <c r="M57" i="50978"/>
  <c r="J55" i="50978"/>
  <c r="J56" i="50978"/>
  <c r="M56" i="50978"/>
  <c r="L54" i="50978"/>
  <c r="L55" i="50978"/>
  <c r="N47" i="50978"/>
  <c r="M55" i="50978"/>
  <c r="N48" i="50978"/>
  <c r="N53" i="50978" s="1"/>
  <c r="J53" i="50978"/>
  <c r="J54" i="50978"/>
  <c r="M54" i="50978"/>
  <c r="L53" i="50978"/>
  <c r="M53" i="50978"/>
  <c r="I70" i="50978" l="1"/>
  <c r="J44" i="50976"/>
  <c r="I65" i="50976"/>
  <c r="I67" i="50976"/>
  <c r="I68" i="50976"/>
  <c r="I69" i="50976"/>
  <c r="J47" i="50976"/>
  <c r="J48" i="50976"/>
  <c r="N70" i="50978"/>
  <c r="N69" i="50978"/>
  <c r="I69" i="50978"/>
  <c r="N68" i="50978"/>
  <c r="I68" i="50978"/>
  <c r="K83" i="50976"/>
  <c r="K82" i="50976"/>
  <c r="K84" i="50976"/>
  <c r="N66" i="50978"/>
  <c r="N67" i="50978"/>
  <c r="I66" i="50978"/>
  <c r="I67" i="50978"/>
  <c r="J67" i="50976"/>
  <c r="Q67" i="50976" s="1"/>
  <c r="M85" i="50976"/>
  <c r="L85" i="50976"/>
  <c r="N65" i="50978"/>
  <c r="I65" i="50978"/>
  <c r="J64" i="50976"/>
  <c r="Q64" i="50976" s="1"/>
  <c r="P64" i="50976" s="1"/>
  <c r="N64" i="50978"/>
  <c r="I64" i="50978"/>
  <c r="N63" i="50978"/>
  <c r="I63" i="50978"/>
  <c r="J63" i="50976"/>
  <c r="Q63" i="50976" s="1"/>
  <c r="N62" i="50978"/>
  <c r="N85" i="50976"/>
  <c r="I62" i="50978"/>
  <c r="J61" i="50976"/>
  <c r="J60" i="50976"/>
  <c r="J58" i="50976"/>
  <c r="J56" i="50976"/>
  <c r="Q56" i="50976" s="1"/>
  <c r="J54" i="50976"/>
  <c r="Q54" i="50976" s="1"/>
  <c r="O54" i="50976" s="1"/>
  <c r="J62" i="50976"/>
  <c r="Q62" i="50976" s="1"/>
  <c r="J59" i="50976"/>
  <c r="J57" i="50976"/>
  <c r="Q57" i="50976" s="1"/>
  <c r="J55" i="50976"/>
  <c r="J53" i="50976"/>
  <c r="K44" i="50978"/>
  <c r="I61" i="50978"/>
  <c r="I59" i="50978"/>
  <c r="I57" i="50978"/>
  <c r="I55" i="50978"/>
  <c r="I58" i="50978"/>
  <c r="I60" i="50978"/>
  <c r="I56" i="50978"/>
  <c r="I54" i="50978"/>
  <c r="I53" i="50978"/>
  <c r="K48" i="50978"/>
  <c r="K47" i="50978"/>
  <c r="Q61" i="50976"/>
  <c r="O61" i="50976" s="1"/>
  <c r="N61" i="50978"/>
  <c r="N60" i="50978"/>
  <c r="Q60" i="50976"/>
  <c r="O60" i="50976" s="1"/>
  <c r="Q59" i="50976"/>
  <c r="P59" i="50976" s="1"/>
  <c r="N59" i="50978"/>
  <c r="Q55" i="50976"/>
  <c r="P55" i="50976" s="1"/>
  <c r="N57" i="50978"/>
  <c r="N58" i="50978"/>
  <c r="Q58" i="50976"/>
  <c r="P58" i="50976" s="1"/>
  <c r="E11" i="50983"/>
  <c r="G11" i="50983" s="1"/>
  <c r="I82" i="50976"/>
  <c r="I83" i="50976"/>
  <c r="I84" i="50976"/>
  <c r="Q53" i="50976"/>
  <c r="O53" i="50976" s="1"/>
  <c r="N56" i="50978"/>
  <c r="N55" i="50978"/>
  <c r="N54" i="50978"/>
  <c r="J66" i="50976" l="1"/>
  <c r="Q66" i="50976" s="1"/>
  <c r="O66" i="50976" s="1"/>
  <c r="J65" i="50976"/>
  <c r="Q65" i="50976" s="1"/>
  <c r="O65" i="50976" s="1"/>
  <c r="J68" i="50976"/>
  <c r="Q68" i="50976" s="1"/>
  <c r="P68" i="50976" s="1"/>
  <c r="J70" i="50976"/>
  <c r="Q70" i="50976" s="1"/>
  <c r="P70" i="50976" s="1"/>
  <c r="J69" i="50976"/>
  <c r="Q69" i="50976" s="1"/>
  <c r="O69" i="50976" s="1"/>
  <c r="O70" i="50976"/>
  <c r="K69" i="50978"/>
  <c r="K70" i="50978"/>
  <c r="K85" i="50976"/>
  <c r="O68" i="50976"/>
  <c r="O67" i="50976"/>
  <c r="P67" i="50976"/>
  <c r="K68" i="50978"/>
  <c r="K66" i="50978"/>
  <c r="K67" i="50978"/>
  <c r="P66" i="50976"/>
  <c r="K64" i="50978"/>
  <c r="K65" i="50978"/>
  <c r="O63" i="50976"/>
  <c r="O64" i="50976"/>
  <c r="P61" i="50976"/>
  <c r="P57" i="50976"/>
  <c r="O57" i="50976"/>
  <c r="K63" i="50978"/>
  <c r="P63" i="50976"/>
  <c r="O62" i="50976"/>
  <c r="P62" i="50976"/>
  <c r="O56" i="50976"/>
  <c r="P56" i="50976"/>
  <c r="K62" i="50978"/>
  <c r="J84" i="50976"/>
  <c r="E12" i="50983"/>
  <c r="G12" i="50983" s="1"/>
  <c r="O59" i="50976"/>
  <c r="K60" i="50978"/>
  <c r="K61" i="50978"/>
  <c r="K57" i="50978"/>
  <c r="K56" i="50978"/>
  <c r="K54" i="50978"/>
  <c r="K59" i="50978"/>
  <c r="K58" i="50978"/>
  <c r="K55" i="50978"/>
  <c r="K53" i="50978"/>
  <c r="O58" i="50976"/>
  <c r="P54" i="50976"/>
  <c r="P60" i="50976"/>
  <c r="O55" i="50976"/>
  <c r="P53" i="50976"/>
  <c r="I85" i="50976"/>
  <c r="J83" i="50976" l="1"/>
  <c r="J82" i="50976"/>
  <c r="P65" i="50976"/>
  <c r="P69" i="50976"/>
  <c r="J85" i="50976" l="1"/>
</calcChain>
</file>

<file path=xl/comments1.xml><?xml version="1.0" encoding="utf-8"?>
<comments xmlns="http://schemas.openxmlformats.org/spreadsheetml/2006/main">
  <authors>
    <author>Provveditorato agli Studi TV</author>
  </authors>
  <commentList>
    <comment ref="R40" authorId="0">
      <text>
        <r>
          <rPr>
            <sz val="8"/>
            <color indexed="81"/>
            <rFont val="Tahoma"/>
            <family val="2"/>
          </rPr>
          <t xml:space="preserve">Rapporto tra, da una parte, il </t>
        </r>
        <r>
          <rPr>
            <b/>
            <sz val="8"/>
            <color indexed="81"/>
            <rFont val="Tahoma"/>
            <family val="2"/>
          </rPr>
          <t xml:space="preserve">totale delle scelte reciprocate e dei rifiuti reciprocati </t>
        </r>
        <r>
          <rPr>
            <sz val="8"/>
            <color indexed="81"/>
            <rFont val="Tahoma"/>
            <family val="2"/>
          </rPr>
          <t xml:space="preserve">e, dall'altra, il </t>
        </r>
        <r>
          <rPr>
            <b/>
            <sz val="8"/>
            <color indexed="81"/>
            <rFont val="Tahoma"/>
            <family val="2"/>
          </rPr>
          <t>totale delle scelte e dei rifiuti</t>
        </r>
        <r>
          <rPr>
            <sz val="8"/>
            <color indexed="81"/>
            <rFont val="Tahoma"/>
            <family val="2"/>
          </rPr>
          <t>.</t>
        </r>
      </text>
    </comment>
    <comment ref="AH40" authorId="0">
      <text>
        <r>
          <rPr>
            <b/>
            <sz val="8"/>
            <color indexed="81"/>
            <rFont val="Arial"/>
            <family val="2"/>
          </rPr>
          <t>Totale delle scelte fatte.</t>
        </r>
      </text>
    </comment>
    <comment ref="AI40" authorId="0">
      <text>
        <r>
          <rPr>
            <b/>
            <sz val="8"/>
            <color indexed="81"/>
            <rFont val="Arial"/>
            <family val="2"/>
          </rPr>
          <t>Totale dei rifiuti fatti.</t>
        </r>
      </text>
    </comment>
    <comment ref="AJ40" authorId="0">
      <text>
        <r>
          <rPr>
            <b/>
            <sz val="8"/>
            <color indexed="81"/>
            <rFont val="Arial"/>
            <family val="2"/>
          </rPr>
          <t>Totale degli ignoramenti fatti.</t>
        </r>
      </text>
    </comment>
    <comment ref="AK40" authorId="0">
      <text>
        <r>
          <rPr>
            <b/>
            <sz val="8"/>
            <color indexed="81"/>
            <rFont val="Arial"/>
            <family val="2"/>
          </rPr>
          <t>Totale delle scelte ricevute.</t>
        </r>
      </text>
    </comment>
    <comment ref="AL40" authorId="0">
      <text>
        <r>
          <rPr>
            <b/>
            <sz val="8"/>
            <color indexed="81"/>
            <rFont val="Arial"/>
            <family val="2"/>
          </rPr>
          <t>Totale dei rifiuti subiti.</t>
        </r>
      </text>
    </comment>
    <comment ref="AM40" authorId="0">
      <text>
        <r>
          <rPr>
            <b/>
            <sz val="8"/>
            <color indexed="81"/>
            <rFont val="Arial"/>
            <family val="2"/>
          </rPr>
          <t>Totale degli ignoramenti subiti.</t>
        </r>
      </text>
    </comment>
    <comment ref="R41" authorId="0">
      <text>
        <r>
          <rPr>
            <sz val="8"/>
            <color indexed="81"/>
            <rFont val="Tahoma"/>
            <family val="2"/>
          </rPr>
          <t xml:space="preserve">Rapporto tra, da una parte, il </t>
        </r>
        <r>
          <rPr>
            <b/>
            <sz val="8"/>
            <color indexed="81"/>
            <rFont val="Tahoma"/>
            <family val="2"/>
          </rPr>
          <t xml:space="preserve">totale degli ignoramenti reciprocati </t>
        </r>
        <r>
          <rPr>
            <sz val="8"/>
            <color indexed="81"/>
            <rFont val="Tahoma"/>
            <family val="2"/>
          </rPr>
          <t xml:space="preserve">e, dall'altra, il </t>
        </r>
        <r>
          <rPr>
            <b/>
            <sz val="8"/>
            <color indexed="81"/>
            <rFont val="Tahoma"/>
            <family val="2"/>
          </rPr>
          <t>totale degli ignoramenti</t>
        </r>
        <r>
          <rPr>
            <sz val="8"/>
            <color indexed="81"/>
            <rFont val="Tahoma"/>
            <family val="2"/>
          </rPr>
          <t>.</t>
        </r>
      </text>
    </comment>
  </commentList>
</comments>
</file>

<file path=xl/comments2.xml><?xml version="1.0" encoding="utf-8"?>
<comments xmlns="http://schemas.openxmlformats.org/spreadsheetml/2006/main">
  <authors>
    <author>Provveditorato agli Studi TV</author>
  </authors>
  <commentList>
    <comment ref="R40" authorId="0">
      <text>
        <r>
          <rPr>
            <sz val="8"/>
            <color indexed="81"/>
            <rFont val="Tahoma"/>
            <family val="2"/>
          </rPr>
          <t xml:space="preserve">Rapporto tra, da una parte, il </t>
        </r>
        <r>
          <rPr>
            <b/>
            <sz val="8"/>
            <color indexed="81"/>
            <rFont val="Tahoma"/>
            <family val="2"/>
          </rPr>
          <t xml:space="preserve">totale delle scelte reciprocate e dei rifiuti reciprocati </t>
        </r>
        <r>
          <rPr>
            <sz val="8"/>
            <color indexed="81"/>
            <rFont val="Tahoma"/>
            <family val="2"/>
          </rPr>
          <t xml:space="preserve">e, dall'altra, il </t>
        </r>
        <r>
          <rPr>
            <b/>
            <sz val="8"/>
            <color indexed="81"/>
            <rFont val="Tahoma"/>
            <family val="2"/>
          </rPr>
          <t>totale delle scelte e dei rifiuti</t>
        </r>
        <r>
          <rPr>
            <sz val="8"/>
            <color indexed="81"/>
            <rFont val="Tahoma"/>
            <family val="2"/>
          </rPr>
          <t>.</t>
        </r>
      </text>
    </comment>
    <comment ref="AH40" authorId="0">
      <text>
        <r>
          <rPr>
            <b/>
            <sz val="8"/>
            <color indexed="81"/>
            <rFont val="Arial"/>
            <family val="2"/>
          </rPr>
          <t>Totale delle scelte fatte.</t>
        </r>
      </text>
    </comment>
    <comment ref="AI40" authorId="0">
      <text>
        <r>
          <rPr>
            <b/>
            <sz val="8"/>
            <color indexed="81"/>
            <rFont val="Arial"/>
            <family val="2"/>
          </rPr>
          <t>Totale dei rifiuti fatti.</t>
        </r>
      </text>
    </comment>
    <comment ref="AJ40" authorId="0">
      <text>
        <r>
          <rPr>
            <b/>
            <sz val="8"/>
            <color indexed="81"/>
            <rFont val="Arial"/>
            <family val="2"/>
          </rPr>
          <t>Totale degli ignoramenti fatti.</t>
        </r>
      </text>
    </comment>
    <comment ref="AK40" authorId="0">
      <text>
        <r>
          <rPr>
            <b/>
            <sz val="8"/>
            <color indexed="81"/>
            <rFont val="Arial"/>
            <family val="2"/>
          </rPr>
          <t>Totale delle scelte ricevute.</t>
        </r>
      </text>
    </comment>
    <comment ref="AL40" authorId="0">
      <text>
        <r>
          <rPr>
            <b/>
            <sz val="8"/>
            <color indexed="81"/>
            <rFont val="Arial"/>
            <family val="2"/>
          </rPr>
          <t>Totale dei rifiuti subiti.</t>
        </r>
      </text>
    </comment>
    <comment ref="AM40" authorId="0">
      <text>
        <r>
          <rPr>
            <b/>
            <sz val="8"/>
            <color indexed="81"/>
            <rFont val="Arial"/>
            <family val="2"/>
          </rPr>
          <t>Totale degli ignoramenti subiti.</t>
        </r>
      </text>
    </comment>
    <comment ref="R41" authorId="0">
      <text>
        <r>
          <rPr>
            <sz val="8"/>
            <color indexed="81"/>
            <rFont val="Tahoma"/>
            <family val="2"/>
          </rPr>
          <t xml:space="preserve">Rapporto tra, da una parte, il </t>
        </r>
        <r>
          <rPr>
            <b/>
            <sz val="8"/>
            <color indexed="81"/>
            <rFont val="Tahoma"/>
            <family val="2"/>
          </rPr>
          <t xml:space="preserve">totale delle scelte reciprocate e dei rifiuti reciprocati </t>
        </r>
        <r>
          <rPr>
            <sz val="8"/>
            <color indexed="81"/>
            <rFont val="Tahoma"/>
            <family val="2"/>
          </rPr>
          <t xml:space="preserve">e, dall'altra, il </t>
        </r>
        <r>
          <rPr>
            <b/>
            <sz val="8"/>
            <color indexed="81"/>
            <rFont val="Tahoma"/>
            <family val="2"/>
          </rPr>
          <t>totale delle scelte e dei rifiuti</t>
        </r>
        <r>
          <rPr>
            <sz val="8"/>
            <color indexed="81"/>
            <rFont val="Tahoma"/>
            <family val="2"/>
          </rPr>
          <t>.</t>
        </r>
      </text>
    </comment>
    <comment ref="R42" authorId="0">
      <text>
        <r>
          <rPr>
            <sz val="8"/>
            <color indexed="81"/>
            <rFont val="Tahoma"/>
            <family val="2"/>
          </rPr>
          <t xml:space="preserve">Rapporto tra, da una parte, il </t>
        </r>
        <r>
          <rPr>
            <b/>
            <sz val="8"/>
            <color indexed="81"/>
            <rFont val="Tahoma"/>
            <family val="2"/>
          </rPr>
          <t xml:space="preserve">totale degli ignoramenti reciprocati </t>
        </r>
        <r>
          <rPr>
            <sz val="8"/>
            <color indexed="81"/>
            <rFont val="Tahoma"/>
            <family val="2"/>
          </rPr>
          <t xml:space="preserve">e, dall'altra, il </t>
        </r>
        <r>
          <rPr>
            <b/>
            <sz val="8"/>
            <color indexed="81"/>
            <rFont val="Tahoma"/>
            <family val="2"/>
          </rPr>
          <t>totale degli ignoramenti</t>
        </r>
        <r>
          <rPr>
            <sz val="8"/>
            <color indexed="81"/>
            <rFont val="Tahoma"/>
            <family val="2"/>
          </rPr>
          <t>.</t>
        </r>
      </text>
    </comment>
    <comment ref="AH112" authorId="0">
      <text>
        <r>
          <rPr>
            <b/>
            <sz val="8"/>
            <color indexed="81"/>
            <rFont val="Arial"/>
            <family val="2"/>
          </rPr>
          <t>Totale delle scelte fatte.</t>
        </r>
      </text>
    </comment>
    <comment ref="AI112" authorId="0">
      <text>
        <r>
          <rPr>
            <b/>
            <sz val="8"/>
            <color indexed="81"/>
            <rFont val="Arial"/>
            <family val="2"/>
          </rPr>
          <t>Totale dei rifiuti fatti.</t>
        </r>
      </text>
    </comment>
    <comment ref="AJ112" authorId="0">
      <text>
        <r>
          <rPr>
            <b/>
            <sz val="8"/>
            <color indexed="81"/>
            <rFont val="Arial"/>
            <family val="2"/>
          </rPr>
          <t>Totale degli ignoramenti fatti.</t>
        </r>
      </text>
    </comment>
  </commentList>
</comments>
</file>

<file path=xl/comments3.xml><?xml version="1.0" encoding="utf-8"?>
<comments xmlns="http://schemas.openxmlformats.org/spreadsheetml/2006/main">
  <authors>
    <author>Giuseppe Martini</author>
    <author>Provveditorato agli Studi TV</author>
  </authors>
  <commentList>
    <comment ref="P5" authorId="0">
      <text>
        <r>
          <rPr>
            <sz val="8"/>
            <color indexed="81"/>
            <rFont val="Verdana"/>
            <family val="2"/>
          </rPr>
          <t>Questo valore è utile per facilitare il confronto tra il grado di popolarità ottenuto da un alunno con quello di un altro appartenente allo stesso gruppo e per verificare, tramite la riapplicazione del test sociometrico, l'esistenza di eventuali variazioni che potrebbero registrarsi in seguito ad attività di gruppo organizzate dall'insegnante con particolari scopi, come ad esempio per integrare maggiormente un determinato soggetto [Soresi in Cornoldi e Soresi 1980, p. 422].</t>
        </r>
      </text>
    </comment>
    <comment ref="P6" authorId="0">
      <text>
        <r>
          <rPr>
            <sz val="8"/>
            <color indexed="81"/>
            <rFont val="Verdana"/>
            <family val="2"/>
          </rPr>
          <t>Questo valore è utile per facilitare il confronto tra il grado di popolarità ottenuto da un alunno con quello di un altro appartenente allo stesso gruppo e per verificare, tramite la riapplicazione del test sociometrico, l'esistenza di eventuali variazioni che potrebbero registrarsi in seguito ad attività di gruppo organizzate dall'insegnante con particolari scopi, come ad esempio per integrare maggiormente un determinato soggetto [Soresi in Cornoldi e Soresi 1980, p. 422].</t>
        </r>
      </text>
    </comment>
    <comment ref="E37" authorId="1">
      <text>
        <r>
          <rPr>
            <sz val="8"/>
            <color indexed="81"/>
            <rFont val="Verdana"/>
            <family val="2"/>
          </rPr>
          <t>Totale delle scelte compiute.</t>
        </r>
      </text>
    </comment>
    <comment ref="F37" authorId="1">
      <text>
        <r>
          <rPr>
            <sz val="8"/>
            <color indexed="81"/>
            <rFont val="Verdana"/>
            <family val="2"/>
          </rPr>
          <t>Totale dei rifiuti compiuti.</t>
        </r>
      </text>
    </comment>
    <comment ref="G37" authorId="1">
      <text>
        <r>
          <rPr>
            <sz val="8"/>
            <color indexed="81"/>
            <rFont val="Verdana"/>
            <family val="2"/>
          </rPr>
          <t>Somma delle scelte e dei rifiuti compiuti.</t>
        </r>
      </text>
    </comment>
    <comment ref="H37" authorId="1">
      <text>
        <r>
          <rPr>
            <sz val="8"/>
            <color indexed="81"/>
            <rFont val="Verdana"/>
            <family val="2"/>
          </rPr>
          <t>Totale degli ignoramenti fatti.</t>
        </r>
      </text>
    </comment>
    <comment ref="I37" authorId="1">
      <text>
        <r>
          <rPr>
            <sz val="8"/>
            <color indexed="81"/>
            <rFont val="Verdana"/>
            <family val="2"/>
          </rPr>
          <t>Totale delle scelte ricevute.</t>
        </r>
      </text>
    </comment>
    <comment ref="J37" authorId="1">
      <text>
        <r>
          <rPr>
            <sz val="8"/>
            <color indexed="81"/>
            <rFont val="Verdana"/>
            <family val="2"/>
          </rPr>
          <t>Totale dei rifiuti subiti.</t>
        </r>
      </text>
    </comment>
    <comment ref="K37" authorId="1">
      <text>
        <r>
          <rPr>
            <sz val="8"/>
            <color indexed="81"/>
            <rFont val="Verdana"/>
            <family val="2"/>
          </rPr>
          <t>Totale degli ignoramenti subiti.</t>
        </r>
      </text>
    </comment>
    <comment ref="L37" authorId="1">
      <text>
        <r>
          <rPr>
            <sz val="8"/>
            <color indexed="81"/>
            <rFont val="Verdana"/>
            <family val="2"/>
          </rPr>
          <t>Totale delle scelte reciproche.</t>
        </r>
      </text>
    </comment>
    <comment ref="M37" authorId="1">
      <text>
        <r>
          <rPr>
            <sz val="8"/>
            <color indexed="81"/>
            <rFont val="Verdana"/>
            <family val="2"/>
          </rPr>
          <t>Totale dei rifiuti reciproci.</t>
        </r>
      </text>
    </comment>
    <comment ref="N37" authorId="1">
      <text>
        <r>
          <rPr>
            <sz val="8"/>
            <color indexed="81"/>
            <rFont val="Verdana"/>
            <family val="2"/>
          </rPr>
          <t>Totale degli ignoramenti reciproci.</t>
        </r>
      </text>
    </comment>
    <comment ref="O37" authorId="1">
      <text>
        <r>
          <rPr>
            <sz val="8"/>
            <color indexed="81"/>
            <rFont val="Verdana"/>
            <family val="2"/>
          </rPr>
          <t>Indice medio di gruppo di corrispondenza nelle scelte.</t>
        </r>
      </text>
    </comment>
  </commentList>
</comments>
</file>

<file path=xl/comments4.xml><?xml version="1.0" encoding="utf-8"?>
<comments xmlns="http://schemas.openxmlformats.org/spreadsheetml/2006/main">
  <authors>
    <author>Giuseppe Martini</author>
    <author>Provveditorato agli Studi TV</author>
  </authors>
  <commentList>
    <comment ref="P5" authorId="0">
      <text>
        <r>
          <rPr>
            <sz val="8"/>
            <color indexed="81"/>
            <rFont val="Verdana"/>
            <family val="2"/>
          </rPr>
          <t>Questo valore è utile per facilitare il confronto tra il grado di popolarità ottenuto da un alunno con quello di un altro appartenente allo stesso gruppo e per verificare, tramite la riapplicazione del test sociometrico, l'esistenza di eventuali variazioni che potrebbero registrarsi in seguito ad attività di gruppo organizzate dall'insegnante con particolari scopi, come ad esempio per integrare maggiormente un determinato soggetto [Soresi in Cornoldi e Soresi 1980, p. 422].</t>
        </r>
      </text>
    </comment>
    <comment ref="E37" authorId="1">
      <text>
        <r>
          <rPr>
            <sz val="8"/>
            <color indexed="81"/>
            <rFont val="Verdana"/>
            <family val="2"/>
          </rPr>
          <t>Totale delle scelte compiute.</t>
        </r>
      </text>
    </comment>
    <comment ref="F37" authorId="1">
      <text>
        <r>
          <rPr>
            <sz val="8"/>
            <color indexed="81"/>
            <rFont val="Verdana"/>
            <family val="2"/>
          </rPr>
          <t>Totale dei rifiuti compiuti.</t>
        </r>
      </text>
    </comment>
    <comment ref="G37" authorId="1">
      <text>
        <r>
          <rPr>
            <sz val="8"/>
            <color indexed="81"/>
            <rFont val="Verdana"/>
            <family val="2"/>
          </rPr>
          <t>Somma delle scelte e dei rifiuti compiuti.</t>
        </r>
      </text>
    </comment>
    <comment ref="H37" authorId="1">
      <text>
        <r>
          <rPr>
            <sz val="8"/>
            <color indexed="81"/>
            <rFont val="Verdana"/>
            <family val="2"/>
          </rPr>
          <t>Totale degli ignoramenti fatti.</t>
        </r>
      </text>
    </comment>
    <comment ref="I37" authorId="1">
      <text>
        <r>
          <rPr>
            <sz val="8"/>
            <color indexed="81"/>
            <rFont val="Verdana"/>
            <family val="2"/>
          </rPr>
          <t>Totale delle scelte ricevute.</t>
        </r>
      </text>
    </comment>
    <comment ref="J37" authorId="1">
      <text>
        <r>
          <rPr>
            <sz val="8"/>
            <color indexed="81"/>
            <rFont val="Verdana"/>
            <family val="2"/>
          </rPr>
          <t>Totale dei rifiuti subiti.</t>
        </r>
      </text>
    </comment>
    <comment ref="K37" authorId="1">
      <text>
        <r>
          <rPr>
            <sz val="8"/>
            <color indexed="81"/>
            <rFont val="Verdana"/>
            <family val="2"/>
          </rPr>
          <t>Totale degli ignoramenti subiti.</t>
        </r>
      </text>
    </comment>
    <comment ref="L37" authorId="1">
      <text>
        <r>
          <rPr>
            <sz val="8"/>
            <color indexed="81"/>
            <rFont val="Verdana"/>
            <family val="2"/>
          </rPr>
          <t>Totale delle scelte reciproche.</t>
        </r>
      </text>
    </comment>
    <comment ref="M37" authorId="1">
      <text>
        <r>
          <rPr>
            <sz val="8"/>
            <color indexed="81"/>
            <rFont val="Verdana"/>
            <family val="2"/>
          </rPr>
          <t>Totale dei rifiuti reciproci.</t>
        </r>
      </text>
    </comment>
    <comment ref="N37" authorId="1">
      <text>
        <r>
          <rPr>
            <sz val="8"/>
            <color indexed="81"/>
            <rFont val="Verdana"/>
            <family val="2"/>
          </rPr>
          <t>Totale degli ignoramenti reciproci.</t>
        </r>
      </text>
    </comment>
    <comment ref="O37" authorId="1">
      <text>
        <r>
          <rPr>
            <sz val="8"/>
            <color indexed="81"/>
            <rFont val="Verdana"/>
            <family val="2"/>
          </rPr>
          <t>Indice medio di gruppo di corrispondenza nelle scelte.</t>
        </r>
      </text>
    </comment>
  </commentList>
</comments>
</file>

<file path=xl/comments5.xml><?xml version="1.0" encoding="utf-8"?>
<comments xmlns="http://schemas.openxmlformats.org/spreadsheetml/2006/main">
  <authors>
    <author>gigi CLAMA</author>
    <author>Giuseppe Martini</author>
    <author>Provveditorato agli Studi TV</author>
  </authors>
  <commentList>
    <comment ref="C7" authorId="0">
      <text>
        <r>
          <rPr>
            <b/>
            <sz val="8"/>
            <color indexed="81"/>
            <rFont val="Tahoma"/>
          </rPr>
          <t xml:space="preserve">1) Digitare in questa cella il numero d'ordine alfabetico dell'alunno e premere il tasto </t>
        </r>
        <r>
          <rPr>
            <b/>
            <sz val="8"/>
            <color indexed="10"/>
            <rFont val="Tahoma"/>
            <family val="2"/>
          </rPr>
          <t>invio</t>
        </r>
        <r>
          <rPr>
            <b/>
            <sz val="8"/>
            <color indexed="81"/>
            <rFont val="Tahoma"/>
            <family val="2"/>
          </rPr>
          <t>.
2)</t>
        </r>
        <r>
          <rPr>
            <sz val="8"/>
            <color indexed="81"/>
            <rFont val="Tahoma"/>
            <family val="2"/>
          </rPr>
          <t xml:space="preserve"> Per realizzare il </t>
        </r>
        <r>
          <rPr>
            <b/>
            <sz val="8"/>
            <color indexed="81"/>
            <rFont val="Tahoma"/>
            <family val="2"/>
          </rPr>
          <t xml:space="preserve">grafico personalizzato </t>
        </r>
        <r>
          <rPr>
            <sz val="8"/>
            <color indexed="81"/>
            <rFont val="Tahoma"/>
            <family val="2"/>
          </rPr>
          <t xml:space="preserve">relativo alla </t>
        </r>
        <r>
          <rPr>
            <b/>
            <sz val="8"/>
            <color indexed="81"/>
            <rFont val="Tahoma"/>
            <family val="2"/>
          </rPr>
          <t>distanza sociometrica</t>
        </r>
        <r>
          <rPr>
            <sz val="8"/>
            <color indexed="81"/>
            <rFont val="Tahoma"/>
            <family val="2"/>
          </rPr>
          <t xml:space="preserve"> dell’alunno, </t>
        </r>
        <r>
          <rPr>
            <b/>
            <sz val="8"/>
            <color indexed="81"/>
            <rFont val="Tahoma"/>
            <family val="2"/>
          </rPr>
          <t>fare clic sulla freccia verde.</t>
        </r>
      </text>
    </comment>
    <comment ref="D9" authorId="1">
      <text>
        <r>
          <rPr>
            <b/>
            <sz val="8"/>
            <color indexed="81"/>
            <rFont val="Tahoma"/>
          </rPr>
          <t xml:space="preserve">Numero di compagni che l'alunno sceglie.
Un numero elevato di scelte significa che l'individuo si "proietta attivamente" nell'ambito del suo gruppo, desiderando numerose relazioni interpersonali di tipo "positivo".
</t>
        </r>
        <r>
          <rPr>
            <sz val="8"/>
            <color indexed="81"/>
            <rFont val="Tahoma"/>
            <family val="2"/>
          </rPr>
          <t>[Meschieri, 1972; riportato in Cornoldi, Soresi, 1980, p. 419]</t>
        </r>
      </text>
    </comment>
    <comment ref="E9" authorId="1">
      <text>
        <r>
          <rPr>
            <sz val="8"/>
            <color indexed="81"/>
            <rFont val="Tahoma"/>
            <family val="2"/>
          </rPr>
          <t xml:space="preserve">Le celle con fondo </t>
        </r>
        <r>
          <rPr>
            <b/>
            <sz val="8"/>
            <color indexed="81"/>
            <rFont val="Tahoma"/>
            <family val="2"/>
          </rPr>
          <t>verde</t>
        </r>
        <r>
          <rPr>
            <sz val="8"/>
            <color indexed="81"/>
            <rFont val="Tahoma"/>
            <family val="2"/>
          </rPr>
          <t xml:space="preserve"> ospitano indicatori in cui un numero elevato rivela una situazione socio-relazionale di tipo adattivo.
Al contrario, le celle con fondo </t>
        </r>
        <r>
          <rPr>
            <b/>
            <sz val="8"/>
            <color indexed="81"/>
            <rFont val="Tahoma"/>
            <family val="2"/>
          </rPr>
          <t>rosso</t>
        </r>
        <r>
          <rPr>
            <sz val="8"/>
            <color indexed="81"/>
            <rFont val="Tahoma"/>
            <family val="2"/>
          </rPr>
          <t xml:space="preserve"> ospitano indicatori in cui un numero elevato rivela una situazione socio-relazionale di tipo disadattivo.
Per ciascuno di tali indicatori sono stati calcolati i valori medi di classe e determinate tre fasce: nella media, superiore alla media, inferiore alla media.
Lo status sociometrico dell'alunno - per tali indicatori - rivela una </t>
        </r>
        <r>
          <rPr>
            <b/>
            <sz val="8"/>
            <color indexed="81"/>
            <rFont val="Tahoma"/>
            <family val="2"/>
          </rPr>
          <t>situazione adattiva</t>
        </r>
        <r>
          <rPr>
            <sz val="8"/>
            <color indexed="81"/>
            <rFont val="Tahoma"/>
            <family val="2"/>
          </rPr>
          <t xml:space="preserve"> quando le celle con </t>
        </r>
        <r>
          <rPr>
            <b/>
            <sz val="8"/>
            <color indexed="81"/>
            <rFont val="Tahoma"/>
            <family val="2"/>
          </rPr>
          <t>fondo verde</t>
        </r>
        <r>
          <rPr>
            <sz val="8"/>
            <color indexed="81"/>
            <rFont val="Tahoma"/>
            <family val="2"/>
          </rPr>
          <t xml:space="preserve"> ospitano un numero </t>
        </r>
        <r>
          <rPr>
            <b/>
            <sz val="8"/>
            <color indexed="81"/>
            <rFont val="Tahoma"/>
            <family val="2"/>
          </rPr>
          <t>superiore alla media</t>
        </r>
        <r>
          <rPr>
            <sz val="8"/>
            <color indexed="81"/>
            <rFont val="Tahoma"/>
            <family val="2"/>
          </rPr>
          <t xml:space="preserve"> di classe, mentre le celle con </t>
        </r>
        <r>
          <rPr>
            <b/>
            <sz val="8"/>
            <color indexed="81"/>
            <rFont val="Tahoma"/>
            <family val="2"/>
          </rPr>
          <t>fondo rosso</t>
        </r>
        <r>
          <rPr>
            <sz val="8"/>
            <color indexed="81"/>
            <rFont val="Tahoma"/>
            <family val="2"/>
          </rPr>
          <t xml:space="preserve"> ospitano un numero </t>
        </r>
        <r>
          <rPr>
            <b/>
            <sz val="8"/>
            <color indexed="81"/>
            <rFont val="Tahoma"/>
            <family val="2"/>
          </rPr>
          <t>inferiore alla media</t>
        </r>
        <r>
          <rPr>
            <sz val="8"/>
            <color indexed="81"/>
            <rFont val="Tahoma"/>
            <family val="2"/>
          </rPr>
          <t xml:space="preserve">.
Analogamente, lo status sociometrico dell'alunno rivela una </t>
        </r>
        <r>
          <rPr>
            <b/>
            <sz val="8"/>
            <color indexed="10"/>
            <rFont val="Tahoma"/>
            <family val="2"/>
          </rPr>
          <t>situazione disadattiva</t>
        </r>
        <r>
          <rPr>
            <sz val="8"/>
            <color indexed="81"/>
            <rFont val="Tahoma"/>
            <family val="2"/>
          </rPr>
          <t xml:space="preserve"> quando le celle con </t>
        </r>
        <r>
          <rPr>
            <b/>
            <sz val="8"/>
            <color indexed="10"/>
            <rFont val="Tahoma"/>
            <family val="2"/>
          </rPr>
          <t>fondo verde</t>
        </r>
        <r>
          <rPr>
            <sz val="8"/>
            <color indexed="81"/>
            <rFont val="Tahoma"/>
            <family val="2"/>
          </rPr>
          <t xml:space="preserve"> ospitano un </t>
        </r>
        <r>
          <rPr>
            <b/>
            <sz val="8"/>
            <color indexed="10"/>
            <rFont val="Tahoma"/>
            <family val="2"/>
          </rPr>
          <t>numero inferiore alla media</t>
        </r>
        <r>
          <rPr>
            <sz val="8"/>
            <color indexed="81"/>
            <rFont val="Tahoma"/>
            <family val="2"/>
          </rPr>
          <t xml:space="preserve"> di classe, mentre le celle con </t>
        </r>
        <r>
          <rPr>
            <b/>
            <sz val="8"/>
            <color indexed="10"/>
            <rFont val="Tahoma"/>
            <family val="2"/>
          </rPr>
          <t>fondo rosso</t>
        </r>
        <r>
          <rPr>
            <sz val="8"/>
            <color indexed="81"/>
            <rFont val="Tahoma"/>
            <family val="2"/>
          </rPr>
          <t xml:space="preserve"> ospitano un </t>
        </r>
        <r>
          <rPr>
            <b/>
            <sz val="8"/>
            <color indexed="10"/>
            <rFont val="Tahoma"/>
            <family val="2"/>
          </rPr>
          <t>numero superiore alla media</t>
        </r>
        <r>
          <rPr>
            <sz val="8"/>
            <color indexed="81"/>
            <rFont val="Tahoma"/>
            <family val="2"/>
          </rPr>
          <t>.</t>
        </r>
      </text>
    </comment>
    <comment ref="I9" authorId="1">
      <text>
        <r>
          <rPr>
            <b/>
            <sz val="12"/>
            <color indexed="81"/>
            <rFont val="Tahoma"/>
            <family val="2"/>
          </rPr>
          <t>Scelte presunte</t>
        </r>
        <r>
          <rPr>
            <b/>
            <sz val="8"/>
            <color indexed="81"/>
            <rFont val="Tahoma"/>
          </rPr>
          <t xml:space="preserve">
Numero di compagni del gruppo da cui l’alunno si crede scelto.</t>
        </r>
      </text>
    </comment>
    <comment ref="D10" authorId="1">
      <text>
        <r>
          <rPr>
            <b/>
            <sz val="8"/>
            <color indexed="81"/>
            <rFont val="Tahoma"/>
          </rPr>
          <t xml:space="preserve">Numero di compagni che l'alunno rifiuta.
Se questo numero è particolarmente elevato, saremo in presenza di una personalità socialmente disadattata con tratti di ostilità nei confronti del proprio ambiente socio-amicale di appartenenza.
</t>
        </r>
        <r>
          <rPr>
            <sz val="8"/>
            <color indexed="81"/>
            <rFont val="Tahoma"/>
            <family val="2"/>
          </rPr>
          <t>[Meschieri, 1972; riportato in Cornoldi, Soresi, 1980, p. 419]</t>
        </r>
      </text>
    </comment>
    <comment ref="E10" authorId="1">
      <text>
        <r>
          <rPr>
            <sz val="8"/>
            <color indexed="81"/>
            <rFont val="Tahoma"/>
            <family val="2"/>
          </rPr>
          <t xml:space="preserve">Le celle con fondo </t>
        </r>
        <r>
          <rPr>
            <b/>
            <sz val="8"/>
            <color indexed="81"/>
            <rFont val="Tahoma"/>
            <family val="2"/>
          </rPr>
          <t>verde</t>
        </r>
        <r>
          <rPr>
            <sz val="8"/>
            <color indexed="81"/>
            <rFont val="Tahoma"/>
            <family val="2"/>
          </rPr>
          <t xml:space="preserve"> ospitano indicatori in cui un numero elevato rivela una situazione socio-relazionale di tipo adattivo.
Al contrario, le celle con fondo </t>
        </r>
        <r>
          <rPr>
            <b/>
            <sz val="8"/>
            <color indexed="81"/>
            <rFont val="Tahoma"/>
            <family val="2"/>
          </rPr>
          <t>rosso</t>
        </r>
        <r>
          <rPr>
            <sz val="8"/>
            <color indexed="81"/>
            <rFont val="Tahoma"/>
            <family val="2"/>
          </rPr>
          <t xml:space="preserve"> ospitano indicatori in cui un numero elevato rivela una situazione socio-relazionale di tipo disadattivo.
Per ciascuno di tali indicatori sono stati calcolati i valori medi di classe e determinate tre fasce: nella media, superiore alla media, inferiore alla media.
Lo status sociometrico dell'alunno - per tali indicatori - rivela una </t>
        </r>
        <r>
          <rPr>
            <b/>
            <sz val="8"/>
            <color indexed="81"/>
            <rFont val="Tahoma"/>
            <family val="2"/>
          </rPr>
          <t>situazione adattiva</t>
        </r>
        <r>
          <rPr>
            <sz val="8"/>
            <color indexed="81"/>
            <rFont val="Tahoma"/>
            <family val="2"/>
          </rPr>
          <t xml:space="preserve"> quando le celle con </t>
        </r>
        <r>
          <rPr>
            <b/>
            <sz val="8"/>
            <color indexed="81"/>
            <rFont val="Tahoma"/>
            <family val="2"/>
          </rPr>
          <t>fondo verde</t>
        </r>
        <r>
          <rPr>
            <sz val="8"/>
            <color indexed="81"/>
            <rFont val="Tahoma"/>
            <family val="2"/>
          </rPr>
          <t xml:space="preserve"> ospitano un numero </t>
        </r>
        <r>
          <rPr>
            <b/>
            <sz val="8"/>
            <color indexed="81"/>
            <rFont val="Tahoma"/>
            <family val="2"/>
          </rPr>
          <t>superiore alla media</t>
        </r>
        <r>
          <rPr>
            <sz val="8"/>
            <color indexed="81"/>
            <rFont val="Tahoma"/>
            <family val="2"/>
          </rPr>
          <t xml:space="preserve"> di classe, mentre le celle con </t>
        </r>
        <r>
          <rPr>
            <b/>
            <sz val="8"/>
            <color indexed="81"/>
            <rFont val="Tahoma"/>
            <family val="2"/>
          </rPr>
          <t>fondo rosso</t>
        </r>
        <r>
          <rPr>
            <sz val="8"/>
            <color indexed="81"/>
            <rFont val="Tahoma"/>
            <family val="2"/>
          </rPr>
          <t xml:space="preserve"> ospitano un numero </t>
        </r>
        <r>
          <rPr>
            <b/>
            <sz val="8"/>
            <color indexed="81"/>
            <rFont val="Tahoma"/>
            <family val="2"/>
          </rPr>
          <t>inferiore alla media</t>
        </r>
        <r>
          <rPr>
            <sz val="8"/>
            <color indexed="81"/>
            <rFont val="Tahoma"/>
            <family val="2"/>
          </rPr>
          <t xml:space="preserve">.
Analogamente, lo status sociometrico dell'alunno rivela una </t>
        </r>
        <r>
          <rPr>
            <b/>
            <sz val="8"/>
            <color indexed="10"/>
            <rFont val="Tahoma"/>
            <family val="2"/>
          </rPr>
          <t>situazione disadattiva</t>
        </r>
        <r>
          <rPr>
            <sz val="8"/>
            <color indexed="81"/>
            <rFont val="Tahoma"/>
            <family val="2"/>
          </rPr>
          <t xml:space="preserve"> quando le celle con </t>
        </r>
        <r>
          <rPr>
            <b/>
            <sz val="8"/>
            <color indexed="10"/>
            <rFont val="Tahoma"/>
            <family val="2"/>
          </rPr>
          <t>fondo verde</t>
        </r>
        <r>
          <rPr>
            <sz val="8"/>
            <color indexed="81"/>
            <rFont val="Tahoma"/>
            <family val="2"/>
          </rPr>
          <t xml:space="preserve"> ospitano un </t>
        </r>
        <r>
          <rPr>
            <b/>
            <sz val="8"/>
            <color indexed="10"/>
            <rFont val="Tahoma"/>
            <family val="2"/>
          </rPr>
          <t>numero inferiore alla media</t>
        </r>
        <r>
          <rPr>
            <sz val="8"/>
            <color indexed="81"/>
            <rFont val="Tahoma"/>
            <family val="2"/>
          </rPr>
          <t xml:space="preserve"> di classe, mentre le celle con </t>
        </r>
        <r>
          <rPr>
            <b/>
            <sz val="8"/>
            <color indexed="10"/>
            <rFont val="Tahoma"/>
            <family val="2"/>
          </rPr>
          <t>fondo rosso</t>
        </r>
        <r>
          <rPr>
            <sz val="8"/>
            <color indexed="81"/>
            <rFont val="Tahoma"/>
            <family val="2"/>
          </rPr>
          <t xml:space="preserve"> ospitano un </t>
        </r>
        <r>
          <rPr>
            <b/>
            <sz val="8"/>
            <color indexed="10"/>
            <rFont val="Tahoma"/>
            <family val="2"/>
          </rPr>
          <t>numero superiore alla media</t>
        </r>
        <r>
          <rPr>
            <sz val="8"/>
            <color indexed="81"/>
            <rFont val="Tahoma"/>
            <family val="2"/>
          </rPr>
          <t>.</t>
        </r>
      </text>
    </comment>
    <comment ref="I10" authorId="1">
      <text>
        <r>
          <rPr>
            <b/>
            <sz val="12"/>
            <color indexed="81"/>
            <rFont val="Tahoma"/>
            <family val="2"/>
          </rPr>
          <t>Rifiuti presunti</t>
        </r>
        <r>
          <rPr>
            <b/>
            <sz val="8"/>
            <color indexed="81"/>
            <rFont val="Tahoma"/>
          </rPr>
          <t xml:space="preserve">
Numero di compagni del gruppo da cui l’alunno si crede rifiutato.</t>
        </r>
      </text>
    </comment>
    <comment ref="D11" authorId="1">
      <text>
        <r>
          <rPr>
            <b/>
            <sz val="8"/>
            <color indexed="81"/>
            <rFont val="Tahoma"/>
          </rPr>
          <t xml:space="preserve">Numero di compagni da cui l’alunno viene scelto.
Il numero di compagni che scelgono l’alunno può essere assunto come indicatore di popolarità e di leadership.
</t>
        </r>
        <r>
          <rPr>
            <sz val="8"/>
            <color indexed="81"/>
            <rFont val="Tahoma"/>
            <family val="2"/>
          </rPr>
          <t>[Meschieri, 1972]</t>
        </r>
      </text>
    </comment>
    <comment ref="E11" authorId="1">
      <text>
        <r>
          <rPr>
            <sz val="8"/>
            <color indexed="81"/>
            <rFont val="Tahoma"/>
            <family val="2"/>
          </rPr>
          <t xml:space="preserve">Le celle con fondo </t>
        </r>
        <r>
          <rPr>
            <b/>
            <sz val="8"/>
            <color indexed="81"/>
            <rFont val="Tahoma"/>
            <family val="2"/>
          </rPr>
          <t>verde</t>
        </r>
        <r>
          <rPr>
            <sz val="8"/>
            <color indexed="81"/>
            <rFont val="Tahoma"/>
            <family val="2"/>
          </rPr>
          <t xml:space="preserve"> ospitano indicatori in cui un numero elevato rivela una situazione socio-relazionale di tipo adattivo.
Al contrario, le celle con fondo </t>
        </r>
        <r>
          <rPr>
            <b/>
            <sz val="8"/>
            <color indexed="81"/>
            <rFont val="Tahoma"/>
            <family val="2"/>
          </rPr>
          <t>rosso</t>
        </r>
        <r>
          <rPr>
            <sz val="8"/>
            <color indexed="81"/>
            <rFont val="Tahoma"/>
            <family val="2"/>
          </rPr>
          <t xml:space="preserve"> ospitano indicatori in cui un numero elevato rivela una situazione socio-relazionale di tipo disadattivo.
Per ciascuno di tali indicatori sono stati calcolati i valori medi di classe e determinate tre fasce: nella media, superiore alla media, inferiore alla media.
Lo status sociometrico dell'alunno - per tali indicatori - rivela una </t>
        </r>
        <r>
          <rPr>
            <b/>
            <sz val="8"/>
            <color indexed="81"/>
            <rFont val="Tahoma"/>
            <family val="2"/>
          </rPr>
          <t>situazione adattiva</t>
        </r>
        <r>
          <rPr>
            <sz val="8"/>
            <color indexed="81"/>
            <rFont val="Tahoma"/>
            <family val="2"/>
          </rPr>
          <t xml:space="preserve"> quando le celle con </t>
        </r>
        <r>
          <rPr>
            <b/>
            <sz val="8"/>
            <color indexed="81"/>
            <rFont val="Tahoma"/>
            <family val="2"/>
          </rPr>
          <t>fondo verde</t>
        </r>
        <r>
          <rPr>
            <sz val="8"/>
            <color indexed="81"/>
            <rFont val="Tahoma"/>
            <family val="2"/>
          </rPr>
          <t xml:space="preserve"> ospitano un numero </t>
        </r>
        <r>
          <rPr>
            <b/>
            <sz val="8"/>
            <color indexed="81"/>
            <rFont val="Tahoma"/>
            <family val="2"/>
          </rPr>
          <t>superiore alla media</t>
        </r>
        <r>
          <rPr>
            <sz val="8"/>
            <color indexed="81"/>
            <rFont val="Tahoma"/>
            <family val="2"/>
          </rPr>
          <t xml:space="preserve"> di classe, mentre le celle con </t>
        </r>
        <r>
          <rPr>
            <b/>
            <sz val="8"/>
            <color indexed="81"/>
            <rFont val="Tahoma"/>
            <family val="2"/>
          </rPr>
          <t>fondo rosso</t>
        </r>
        <r>
          <rPr>
            <sz val="8"/>
            <color indexed="81"/>
            <rFont val="Tahoma"/>
            <family val="2"/>
          </rPr>
          <t xml:space="preserve"> ospitano un numero </t>
        </r>
        <r>
          <rPr>
            <b/>
            <sz val="8"/>
            <color indexed="81"/>
            <rFont val="Tahoma"/>
            <family val="2"/>
          </rPr>
          <t>inferiore alla media</t>
        </r>
        <r>
          <rPr>
            <sz val="8"/>
            <color indexed="81"/>
            <rFont val="Tahoma"/>
            <family val="2"/>
          </rPr>
          <t xml:space="preserve">.
Analogamente, lo status sociometrico dell'alunno rivela una </t>
        </r>
        <r>
          <rPr>
            <b/>
            <sz val="8"/>
            <color indexed="10"/>
            <rFont val="Tahoma"/>
            <family val="2"/>
          </rPr>
          <t>situazione disadattiva</t>
        </r>
        <r>
          <rPr>
            <sz val="8"/>
            <color indexed="81"/>
            <rFont val="Tahoma"/>
            <family val="2"/>
          </rPr>
          <t xml:space="preserve"> quando le celle con </t>
        </r>
        <r>
          <rPr>
            <b/>
            <sz val="8"/>
            <color indexed="10"/>
            <rFont val="Tahoma"/>
            <family val="2"/>
          </rPr>
          <t>fondo verde</t>
        </r>
        <r>
          <rPr>
            <sz val="8"/>
            <color indexed="81"/>
            <rFont val="Tahoma"/>
            <family val="2"/>
          </rPr>
          <t xml:space="preserve"> ospitano un </t>
        </r>
        <r>
          <rPr>
            <b/>
            <sz val="8"/>
            <color indexed="10"/>
            <rFont val="Tahoma"/>
            <family val="2"/>
          </rPr>
          <t>numero inferiore alla media</t>
        </r>
        <r>
          <rPr>
            <sz val="8"/>
            <color indexed="81"/>
            <rFont val="Tahoma"/>
            <family val="2"/>
          </rPr>
          <t xml:space="preserve"> di classe, mentre le celle con </t>
        </r>
        <r>
          <rPr>
            <b/>
            <sz val="8"/>
            <color indexed="10"/>
            <rFont val="Tahoma"/>
            <family val="2"/>
          </rPr>
          <t>fondo rosso</t>
        </r>
        <r>
          <rPr>
            <sz val="8"/>
            <color indexed="81"/>
            <rFont val="Tahoma"/>
            <family val="2"/>
          </rPr>
          <t xml:space="preserve"> ospitano un </t>
        </r>
        <r>
          <rPr>
            <b/>
            <sz val="8"/>
            <color indexed="10"/>
            <rFont val="Tahoma"/>
            <family val="2"/>
          </rPr>
          <t>numero superiore alla media</t>
        </r>
        <r>
          <rPr>
            <sz val="8"/>
            <color indexed="81"/>
            <rFont val="Tahoma"/>
            <family val="2"/>
          </rPr>
          <t>.</t>
        </r>
      </text>
    </comment>
    <comment ref="G11" authorId="1">
      <text>
        <r>
          <rPr>
            <sz val="8"/>
            <color indexed="81"/>
            <rFont val="Tahoma"/>
            <family val="2"/>
          </rPr>
          <t xml:space="preserve">La ricerca psicosociale (cfr. Bastin, 1963) si è concentrata sulla definizione di tre categorie di soggetti: 
a) i soggetti </t>
        </r>
        <r>
          <rPr>
            <b/>
            <sz val="8"/>
            <color indexed="81"/>
            <rFont val="Tahoma"/>
            <family val="2"/>
          </rPr>
          <t>popolari</t>
        </r>
        <r>
          <rPr>
            <sz val="8"/>
            <color indexed="81"/>
            <rFont val="Tahoma"/>
            <family val="2"/>
          </rPr>
          <t xml:space="preserve"> (leaders), ossia quelli che hanno ricevuto un numero significativamente alto di scelte; 
b) i soggetti </t>
        </r>
        <r>
          <rPr>
            <b/>
            <sz val="8"/>
            <color indexed="81"/>
            <rFont val="Tahoma"/>
            <family val="2"/>
          </rPr>
          <t>isolati</t>
        </r>
        <r>
          <rPr>
            <sz val="8"/>
            <color indexed="81"/>
            <rFont val="Tahoma"/>
            <family val="2"/>
          </rPr>
          <t xml:space="preserve">, ossia quelli che hanno ricevuto un numero significativamente basso di scelte; 
c) i soggetti </t>
        </r>
        <r>
          <rPr>
            <b/>
            <sz val="8"/>
            <color indexed="81"/>
            <rFont val="Tahoma"/>
            <family val="2"/>
          </rPr>
          <t>rifiutati</t>
        </r>
        <r>
          <rPr>
            <sz val="8"/>
            <color indexed="81"/>
            <rFont val="Tahoma"/>
            <family val="2"/>
          </rPr>
          <t>, ossia quelli che hanno ricevuto un numero significativamente alto di rifiuti attivi.
È ragionevole supporre che tali categorie di soggetti svolgano all'interno del gruppo ruoli sociali completamente diversi.
Da notare che il ruolo di RIFIUTATO non è incompatibile con gli altri due: un soggetto può essere contemporaneamente POPOLARE e RIFIUTATO oppure ISOLATO e RIFIUTATO.
I ruoli di POPOLARE e ISOLATO, invece, sono tra loro incompatibili.</t>
        </r>
      </text>
    </comment>
    <comment ref="I11" authorId="1">
      <text>
        <r>
          <rPr>
            <b/>
            <sz val="8"/>
            <color indexed="81"/>
            <rFont val="Tahoma"/>
          </rPr>
          <t>Numero di compagni del gruppo che credono di essere scelti dal soggetto.</t>
        </r>
      </text>
    </comment>
    <comment ref="D12" authorId="1">
      <text>
        <r>
          <rPr>
            <b/>
            <sz val="8"/>
            <color indexed="81"/>
            <rFont val="Tahoma"/>
          </rPr>
          <t xml:space="preserve">Numero di compagni da cui l’alunno viene rifiutato.
Il numero di compagni che rifiutano l’alunno può essere assunto come indicatore di impopolarità e di esclusione.
</t>
        </r>
        <r>
          <rPr>
            <sz val="8"/>
            <color indexed="81"/>
            <rFont val="Tahoma"/>
            <family val="2"/>
          </rPr>
          <t>[Meschieri, 1972]</t>
        </r>
      </text>
    </comment>
    <comment ref="E12" authorId="1">
      <text>
        <r>
          <rPr>
            <sz val="8"/>
            <color indexed="81"/>
            <rFont val="Tahoma"/>
            <family val="2"/>
          </rPr>
          <t xml:space="preserve">Le celle con fondo </t>
        </r>
        <r>
          <rPr>
            <b/>
            <sz val="8"/>
            <color indexed="81"/>
            <rFont val="Tahoma"/>
            <family val="2"/>
          </rPr>
          <t>verde</t>
        </r>
        <r>
          <rPr>
            <sz val="8"/>
            <color indexed="81"/>
            <rFont val="Tahoma"/>
            <family val="2"/>
          </rPr>
          <t xml:space="preserve"> ospitano indicatori in cui un numero elevato rivela una situazione socio-relazionale di tipo adattivo.
Al contrario, le celle con fondo </t>
        </r>
        <r>
          <rPr>
            <b/>
            <sz val="8"/>
            <color indexed="81"/>
            <rFont val="Tahoma"/>
            <family val="2"/>
          </rPr>
          <t>rosso</t>
        </r>
        <r>
          <rPr>
            <sz val="8"/>
            <color indexed="81"/>
            <rFont val="Tahoma"/>
            <family val="2"/>
          </rPr>
          <t xml:space="preserve"> ospitano indicatori in cui un numero elevato rivela una situazione socio-relazionale di tipo disadattivo.
Per ciascuno di tali indicatori sono stati calcolati i valori medi di classe e determinate tre fasce: nella media, superiore alla media, inferiore alla media.
Lo status sociometrico dell'alunno - per tali indicatori - rivela una </t>
        </r>
        <r>
          <rPr>
            <b/>
            <sz val="8"/>
            <color indexed="81"/>
            <rFont val="Tahoma"/>
            <family val="2"/>
          </rPr>
          <t>situazione adattiva</t>
        </r>
        <r>
          <rPr>
            <sz val="8"/>
            <color indexed="81"/>
            <rFont val="Tahoma"/>
            <family val="2"/>
          </rPr>
          <t xml:space="preserve"> quando le celle con </t>
        </r>
        <r>
          <rPr>
            <b/>
            <sz val="8"/>
            <color indexed="81"/>
            <rFont val="Tahoma"/>
            <family val="2"/>
          </rPr>
          <t>fondo verde</t>
        </r>
        <r>
          <rPr>
            <sz val="8"/>
            <color indexed="81"/>
            <rFont val="Tahoma"/>
            <family val="2"/>
          </rPr>
          <t xml:space="preserve"> ospitano un numero </t>
        </r>
        <r>
          <rPr>
            <b/>
            <sz val="8"/>
            <color indexed="81"/>
            <rFont val="Tahoma"/>
            <family val="2"/>
          </rPr>
          <t>superiore alla media</t>
        </r>
        <r>
          <rPr>
            <sz val="8"/>
            <color indexed="81"/>
            <rFont val="Tahoma"/>
            <family val="2"/>
          </rPr>
          <t xml:space="preserve"> di classe, mentre le celle con </t>
        </r>
        <r>
          <rPr>
            <b/>
            <sz val="8"/>
            <color indexed="81"/>
            <rFont val="Tahoma"/>
            <family val="2"/>
          </rPr>
          <t>fondo rosso</t>
        </r>
        <r>
          <rPr>
            <sz val="8"/>
            <color indexed="81"/>
            <rFont val="Tahoma"/>
            <family val="2"/>
          </rPr>
          <t xml:space="preserve"> ospitano un numero </t>
        </r>
        <r>
          <rPr>
            <b/>
            <sz val="8"/>
            <color indexed="81"/>
            <rFont val="Tahoma"/>
            <family val="2"/>
          </rPr>
          <t>inferiore alla media</t>
        </r>
        <r>
          <rPr>
            <sz val="8"/>
            <color indexed="81"/>
            <rFont val="Tahoma"/>
            <family val="2"/>
          </rPr>
          <t xml:space="preserve">.
Analogamente, lo status sociometrico dell'alunno rivela una </t>
        </r>
        <r>
          <rPr>
            <b/>
            <sz val="8"/>
            <color indexed="10"/>
            <rFont val="Tahoma"/>
            <family val="2"/>
          </rPr>
          <t>situazione disadattiva</t>
        </r>
        <r>
          <rPr>
            <sz val="8"/>
            <color indexed="81"/>
            <rFont val="Tahoma"/>
            <family val="2"/>
          </rPr>
          <t xml:space="preserve"> quando le celle con </t>
        </r>
        <r>
          <rPr>
            <b/>
            <sz val="8"/>
            <color indexed="10"/>
            <rFont val="Tahoma"/>
            <family val="2"/>
          </rPr>
          <t>fondo verde</t>
        </r>
        <r>
          <rPr>
            <sz val="8"/>
            <color indexed="81"/>
            <rFont val="Tahoma"/>
            <family val="2"/>
          </rPr>
          <t xml:space="preserve"> ospitano un </t>
        </r>
        <r>
          <rPr>
            <b/>
            <sz val="8"/>
            <color indexed="10"/>
            <rFont val="Tahoma"/>
            <family val="2"/>
          </rPr>
          <t>numero inferiore alla media</t>
        </r>
        <r>
          <rPr>
            <sz val="8"/>
            <color indexed="81"/>
            <rFont val="Tahoma"/>
            <family val="2"/>
          </rPr>
          <t xml:space="preserve"> di classe, mentre le celle con </t>
        </r>
        <r>
          <rPr>
            <b/>
            <sz val="8"/>
            <color indexed="10"/>
            <rFont val="Tahoma"/>
            <family val="2"/>
          </rPr>
          <t>fondo rosso</t>
        </r>
        <r>
          <rPr>
            <sz val="8"/>
            <color indexed="81"/>
            <rFont val="Tahoma"/>
            <family val="2"/>
          </rPr>
          <t xml:space="preserve"> ospitano un </t>
        </r>
        <r>
          <rPr>
            <b/>
            <sz val="8"/>
            <color indexed="10"/>
            <rFont val="Tahoma"/>
            <family val="2"/>
          </rPr>
          <t>numero superiore alla media</t>
        </r>
        <r>
          <rPr>
            <sz val="8"/>
            <color indexed="81"/>
            <rFont val="Tahoma"/>
            <family val="2"/>
          </rPr>
          <t>.</t>
        </r>
      </text>
    </comment>
    <comment ref="G12" authorId="1">
      <text>
        <r>
          <rPr>
            <sz val="8"/>
            <color indexed="81"/>
            <rFont val="Tahoma"/>
            <family val="2"/>
          </rPr>
          <t xml:space="preserve">La ricerca psicosociale (cfr. Bastin, 1963) si è concentrata sulla definizione di tre categorie di soggetti: 
a) i soggetti </t>
        </r>
        <r>
          <rPr>
            <b/>
            <sz val="8"/>
            <color indexed="81"/>
            <rFont val="Tahoma"/>
            <family val="2"/>
          </rPr>
          <t>popolari</t>
        </r>
        <r>
          <rPr>
            <sz val="8"/>
            <color indexed="81"/>
            <rFont val="Tahoma"/>
            <family val="2"/>
          </rPr>
          <t xml:space="preserve"> (leaders), ossia quelli che hanno ricevuto un numero significativamente alto di scelte; 
b) i soggetti </t>
        </r>
        <r>
          <rPr>
            <b/>
            <sz val="8"/>
            <color indexed="81"/>
            <rFont val="Tahoma"/>
            <family val="2"/>
          </rPr>
          <t>isolati</t>
        </r>
        <r>
          <rPr>
            <sz val="8"/>
            <color indexed="81"/>
            <rFont val="Tahoma"/>
            <family val="2"/>
          </rPr>
          <t xml:space="preserve">, ossia quelli che hanno ricevuto un numero significativamente basso di scelte; 
c) i soggetti </t>
        </r>
        <r>
          <rPr>
            <b/>
            <sz val="8"/>
            <color indexed="81"/>
            <rFont val="Tahoma"/>
            <family val="2"/>
          </rPr>
          <t>rifiutati</t>
        </r>
        <r>
          <rPr>
            <sz val="8"/>
            <color indexed="81"/>
            <rFont val="Tahoma"/>
            <family val="2"/>
          </rPr>
          <t>, ossia quelli che hanno ricevuto un numero significativamente alto di rifiuti attivi.
È ragionevole supporre che tali categorie di soggetti svolgano all'interno del gruppo ruoli sociali completamente diversi.
Da notare che il ruolo di RIFIUTATO non è incompatibile con gli altri due: un soggetto può essere contemporaneamente POPOLARE e RIFIUTATO oppure ISOLATO e RIFIUTATO.
I ruoli di POPOLARE e ISOLATO, invece, sono tra loro incompatibili.</t>
        </r>
      </text>
    </comment>
    <comment ref="I12" authorId="1">
      <text>
        <r>
          <rPr>
            <b/>
            <sz val="8"/>
            <color indexed="81"/>
            <rFont val="Tahoma"/>
          </rPr>
          <t>Numero di compagni del gruppo che credono di essere rifiutati dal soggetto.</t>
        </r>
      </text>
    </comment>
    <comment ref="R12" authorId="1">
      <text>
        <r>
          <rPr>
            <b/>
            <sz val="12"/>
            <color indexed="81"/>
            <rFont val="Tahoma"/>
            <family val="2"/>
          </rPr>
          <t>Ignoramenti presunti</t>
        </r>
        <r>
          <rPr>
            <b/>
            <sz val="8"/>
            <color indexed="81"/>
            <rFont val="Tahoma"/>
          </rPr>
          <t xml:space="preserve">
Numero di compagni del gruppo da cui l’alunno si crede ignorato (né scelto, né rifiutato).</t>
        </r>
      </text>
    </comment>
    <comment ref="D13" authorId="1">
      <text>
        <r>
          <rPr>
            <b/>
            <sz val="8"/>
            <color indexed="81"/>
            <rFont val="Tahoma"/>
          </rPr>
          <t>Numero di compagni, scelti dall’alunno, che a loro volta lo scelgono.</t>
        </r>
      </text>
    </comment>
    <comment ref="E13" authorId="1">
      <text>
        <r>
          <rPr>
            <sz val="8"/>
            <color indexed="81"/>
            <rFont val="Tahoma"/>
            <family val="2"/>
          </rPr>
          <t xml:space="preserve">Le celle con fondo </t>
        </r>
        <r>
          <rPr>
            <b/>
            <sz val="8"/>
            <color indexed="81"/>
            <rFont val="Tahoma"/>
            <family val="2"/>
          </rPr>
          <t>verde</t>
        </r>
        <r>
          <rPr>
            <sz val="8"/>
            <color indexed="81"/>
            <rFont val="Tahoma"/>
            <family val="2"/>
          </rPr>
          <t xml:space="preserve"> ospitano indicatori in cui un numero elevato rivela una situazione socio-relazionale di tipo adattivo.
Al contrario, le celle con fondo </t>
        </r>
        <r>
          <rPr>
            <b/>
            <sz val="8"/>
            <color indexed="81"/>
            <rFont val="Tahoma"/>
            <family val="2"/>
          </rPr>
          <t>rosso</t>
        </r>
        <r>
          <rPr>
            <sz val="8"/>
            <color indexed="81"/>
            <rFont val="Tahoma"/>
            <family val="2"/>
          </rPr>
          <t xml:space="preserve"> ospitano indicatori in cui un numero elevato rivela una situazione socio-relazionale di tipo disadattivo.
Per ciascuno di tali indicatori sono stati calcolati i valori medi di classe e determinate tre fasce: nella media, superiore alla media, inferiore alla media.
Lo status sociometrico dell'alunno - per tali indicatori - rivela una </t>
        </r>
        <r>
          <rPr>
            <b/>
            <sz val="8"/>
            <color indexed="81"/>
            <rFont val="Tahoma"/>
            <family val="2"/>
          </rPr>
          <t>situazione adattiva</t>
        </r>
        <r>
          <rPr>
            <sz val="8"/>
            <color indexed="81"/>
            <rFont val="Tahoma"/>
            <family val="2"/>
          </rPr>
          <t xml:space="preserve"> quando le celle con </t>
        </r>
        <r>
          <rPr>
            <b/>
            <sz val="8"/>
            <color indexed="81"/>
            <rFont val="Tahoma"/>
            <family val="2"/>
          </rPr>
          <t>fondo verde</t>
        </r>
        <r>
          <rPr>
            <sz val="8"/>
            <color indexed="81"/>
            <rFont val="Tahoma"/>
            <family val="2"/>
          </rPr>
          <t xml:space="preserve"> ospitano un numero </t>
        </r>
        <r>
          <rPr>
            <b/>
            <sz val="8"/>
            <color indexed="81"/>
            <rFont val="Tahoma"/>
            <family val="2"/>
          </rPr>
          <t>superiore alla media</t>
        </r>
        <r>
          <rPr>
            <sz val="8"/>
            <color indexed="81"/>
            <rFont val="Tahoma"/>
            <family val="2"/>
          </rPr>
          <t xml:space="preserve"> di classe, mentre le celle con </t>
        </r>
        <r>
          <rPr>
            <b/>
            <sz val="8"/>
            <color indexed="81"/>
            <rFont val="Tahoma"/>
            <family val="2"/>
          </rPr>
          <t>fondo rosso</t>
        </r>
        <r>
          <rPr>
            <sz val="8"/>
            <color indexed="81"/>
            <rFont val="Tahoma"/>
            <family val="2"/>
          </rPr>
          <t xml:space="preserve"> ospitano un numero </t>
        </r>
        <r>
          <rPr>
            <b/>
            <sz val="8"/>
            <color indexed="81"/>
            <rFont val="Tahoma"/>
            <family val="2"/>
          </rPr>
          <t>inferiore alla media</t>
        </r>
        <r>
          <rPr>
            <sz val="8"/>
            <color indexed="81"/>
            <rFont val="Tahoma"/>
            <family val="2"/>
          </rPr>
          <t xml:space="preserve">.
Analogamente, lo status sociometrico dell'alunno rivela una </t>
        </r>
        <r>
          <rPr>
            <b/>
            <sz val="8"/>
            <color indexed="10"/>
            <rFont val="Tahoma"/>
            <family val="2"/>
          </rPr>
          <t>situazione disadattiva</t>
        </r>
        <r>
          <rPr>
            <sz val="8"/>
            <color indexed="81"/>
            <rFont val="Tahoma"/>
            <family val="2"/>
          </rPr>
          <t xml:space="preserve"> quando le celle con </t>
        </r>
        <r>
          <rPr>
            <b/>
            <sz val="8"/>
            <color indexed="10"/>
            <rFont val="Tahoma"/>
            <family val="2"/>
          </rPr>
          <t>fondo verde</t>
        </r>
        <r>
          <rPr>
            <sz val="8"/>
            <color indexed="81"/>
            <rFont val="Tahoma"/>
            <family val="2"/>
          </rPr>
          <t xml:space="preserve"> ospitano un </t>
        </r>
        <r>
          <rPr>
            <b/>
            <sz val="8"/>
            <color indexed="10"/>
            <rFont val="Tahoma"/>
            <family val="2"/>
          </rPr>
          <t>numero inferiore alla media</t>
        </r>
        <r>
          <rPr>
            <sz val="8"/>
            <color indexed="81"/>
            <rFont val="Tahoma"/>
            <family val="2"/>
          </rPr>
          <t xml:space="preserve"> di classe, mentre le celle con </t>
        </r>
        <r>
          <rPr>
            <b/>
            <sz val="8"/>
            <color indexed="10"/>
            <rFont val="Tahoma"/>
            <family val="2"/>
          </rPr>
          <t>fondo rosso</t>
        </r>
        <r>
          <rPr>
            <sz val="8"/>
            <color indexed="81"/>
            <rFont val="Tahoma"/>
            <family val="2"/>
          </rPr>
          <t xml:space="preserve"> ospitano un </t>
        </r>
        <r>
          <rPr>
            <b/>
            <sz val="8"/>
            <color indexed="10"/>
            <rFont val="Tahoma"/>
            <family val="2"/>
          </rPr>
          <t>numero superiore alla media</t>
        </r>
        <r>
          <rPr>
            <sz val="8"/>
            <color indexed="81"/>
            <rFont val="Tahoma"/>
            <family val="2"/>
          </rPr>
          <t>.</t>
        </r>
      </text>
    </comment>
    <comment ref="I13" authorId="1">
      <text>
        <r>
          <rPr>
            <b/>
            <sz val="12"/>
            <color indexed="81"/>
            <rFont val="Tahoma"/>
            <family val="2"/>
          </rPr>
          <t>Scelta indovinata.</t>
        </r>
        <r>
          <rPr>
            <b/>
            <sz val="8"/>
            <color indexed="81"/>
            <rFont val="Tahoma"/>
          </rPr>
          <t xml:space="preserve">
Quando l’alunno presume di essere scelto da un compagno che lo sceglie effettivamente.
</t>
        </r>
        <r>
          <rPr>
            <sz val="8"/>
            <color indexed="81"/>
            <rFont val="Tahoma"/>
            <family val="2"/>
          </rPr>
          <t xml:space="preserve">
[Si confrontano le scelte presunte con le scelte ricevute]</t>
        </r>
      </text>
    </comment>
    <comment ref="D14" authorId="1">
      <text>
        <r>
          <rPr>
            <b/>
            <sz val="8"/>
            <color indexed="81"/>
            <rFont val="Tahoma"/>
          </rPr>
          <t>Numero di compagni, rifiutati dall’alunno, che a loro volta lo rifiutano.</t>
        </r>
      </text>
    </comment>
    <comment ref="I14" authorId="1">
      <text>
        <r>
          <rPr>
            <b/>
            <sz val="12"/>
            <color indexed="81"/>
            <rFont val="Tahoma"/>
            <family val="2"/>
          </rPr>
          <t>Rifiuto indovinato.</t>
        </r>
        <r>
          <rPr>
            <b/>
            <sz val="8"/>
            <color indexed="81"/>
            <rFont val="Tahoma"/>
          </rPr>
          <t xml:space="preserve">
Quando l’alunno presume di essere rifiutato da un compagno che lo rifiuta effettivamente.
</t>
        </r>
        <r>
          <rPr>
            <sz val="8"/>
            <color indexed="81"/>
            <rFont val="Tahoma"/>
            <family val="2"/>
          </rPr>
          <t xml:space="preserve">
[Si confrontano i rifiuti presunti con i rifiuti ricevuti]</t>
        </r>
      </text>
    </comment>
    <comment ref="I17" authorId="0">
      <text>
        <r>
          <rPr>
            <b/>
            <sz val="8"/>
            <color indexed="18"/>
            <rFont val="Tahoma"/>
            <family val="2"/>
          </rPr>
          <t xml:space="preserve">Rapporto tra:
- il numero di scelte presunte che il soggetto indovina;
- il numero di scelte che il soggetto presume di aver ricevuto.
</t>
        </r>
        <r>
          <rPr>
            <b/>
            <sz val="8"/>
            <color indexed="81"/>
            <rFont val="Tahoma"/>
            <family val="2"/>
          </rPr>
          <t xml:space="preserve">
Quanto più l'indice è vicino a 1 tanto più l'alunno si rende conto - in riferimento alle scelte da parte dei compagni - della sua modalità di essere nel gruppo.
L'indice varia da 0 a 1.
</t>
        </r>
        <r>
          <rPr>
            <sz val="8"/>
            <color indexed="81"/>
            <rFont val="Tahoma"/>
            <family val="2"/>
          </rPr>
          <t xml:space="preserve">
Lutte (1964, p. 36) ha sviluppato due casi particolari:
a) il soggetto non è scelto da alcun compagno e presume di non essere scelto da alcuno; in questo caso l'indice sarà pari a 1;
b) il soggetto è scelto da almeno un compagno, ma presume di non essere scelto da alcuno; in questo caso l'indice sarà pari a 0.
[cfr. Soresi, in Cornoldi, Soresi, 1980, p. 420]</t>
        </r>
      </text>
    </comment>
    <comment ref="L17" authorId="2">
      <text>
        <r>
          <rPr>
            <b/>
            <sz val="8"/>
            <color indexed="81"/>
            <rFont val="Tahoma"/>
          </rPr>
          <t>L'indice di "SOCIALIZZAZIONE" si calcola rapportando:
a) la somma delle scelte e dei rifiuti, diminuita degli ignoramenti;
b) la somma di scelte, rifiuti e ignoramenti.
L'indice può variare da -1 a 1.
*</t>
        </r>
        <r>
          <rPr>
            <sz val="8"/>
            <color indexed="81"/>
            <rFont val="Tahoma"/>
            <family val="2"/>
          </rPr>
          <t xml:space="preserve"> Tende a –1 quanto più gli ignoramenti sono numerosi in rapporto alla somma di scelte e rifiuti.
* È uguale a +1 quando gli ignoramenti sono pari a 0.
* È uguale a 0 quando la somma delle scelte e dei rifiuti equivale al numero degli ignoramenti.
</t>
        </r>
      </text>
    </comment>
    <comment ref="I18" authorId="0">
      <text>
        <r>
          <rPr>
            <b/>
            <sz val="8"/>
            <color indexed="18"/>
            <rFont val="Tahoma"/>
            <family val="2"/>
          </rPr>
          <t xml:space="preserve">Rapporto tra:
- il numero di scelte presunte che il soggetto indovina;
- il numero di scelte che il soggetto ha effettivamente ricevuto.
</t>
        </r>
        <r>
          <rPr>
            <b/>
            <sz val="8"/>
            <color indexed="81"/>
            <rFont val="Tahoma"/>
            <family val="2"/>
          </rPr>
          <t xml:space="preserve">
Quanto più l'indice è vicino a 1 tanto più l'alunno è capace di individuare i compagni che lo scelgono.
L'indice varia da 0 a 1.
</t>
        </r>
        <r>
          <rPr>
            <sz val="8"/>
            <color indexed="81"/>
            <rFont val="Tahoma"/>
            <family val="2"/>
          </rPr>
          <t xml:space="preserve">
Lutte (1964, p. 36) ha sviluppato due casi particolari:
a) il soggetto non è scelto da alcun compagno e non indovina alcuna scelta; in questo caso l'indice sarà pari a 1;
b) il soggetto è scelto da almeno un compagno, ma non indovina alcuna scelta; in questo caso l'indice sarà pari a 0.
[cfr. Soresi, in Cornoldi, Soresi, 1980, p. 420]</t>
        </r>
      </text>
    </comment>
    <comment ref="L18" authorId="2">
      <text>
        <r>
          <rPr>
            <b/>
            <sz val="8"/>
            <color indexed="81"/>
            <rFont val="Tahoma"/>
          </rPr>
          <t xml:space="preserve">L'indice di "INTEGRAZIONE" si calcola rapportando:
a) il numero delle scelte diminuito dalla somma di rifiuti e ignoramenti;
b) la somma di scelte, rifiuti e ignoramenti.
L'indice può variare da -1 a 1.
</t>
        </r>
        <r>
          <rPr>
            <sz val="8"/>
            <color indexed="81"/>
            <rFont val="Tahoma"/>
            <family val="2"/>
          </rPr>
          <t xml:space="preserve">
* Tende a –1 quanto più le reazioni degli alunni sono formate esclusivamente da rifiuti e ignoramenti.
* È uguale a +1 quando tutte le reazioni degli alunni sono di scelta (assenza di rifiuti e di ignoramenti).
* È uguale a 0 quando la somma di rifiuti ed ignoramenti equivale al numero delle scelte.</t>
        </r>
      </text>
    </comment>
    <comment ref="I19" authorId="0">
      <text>
        <r>
          <rPr>
            <b/>
            <sz val="8"/>
            <color indexed="18"/>
            <rFont val="Tahoma"/>
            <family val="2"/>
          </rPr>
          <t xml:space="preserve">Rapporto tra:
- il numero di rifiuti ricevuti che il soggetto indovina;
- il numero di rifiuti che il soggetto presume di aver ricevuto.
</t>
        </r>
        <r>
          <rPr>
            <b/>
            <sz val="8"/>
            <color indexed="81"/>
            <rFont val="Tahoma"/>
            <family val="2"/>
          </rPr>
          <t xml:space="preserve">
Quanto più l'indice è vicino a 1 tanto più l'alunno si rende conto - in riferimento ai rifiuti da parte dei compagni - della sua modalità di essere nel gruppo.
L'indice può variare da 0 a 1.</t>
        </r>
      </text>
    </comment>
    <comment ref="L19" authorId="2">
      <text>
        <r>
          <rPr>
            <b/>
            <sz val="8"/>
            <color indexed="81"/>
            <rFont val="Tahoma"/>
          </rPr>
          <t xml:space="preserve">L'indice di "COESIONE" </t>
        </r>
        <r>
          <rPr>
            <sz val="8"/>
            <color indexed="81"/>
            <rFont val="Tahoma"/>
            <family val="2"/>
          </rPr>
          <t>(Krech, Crutchfield, Ballachey, 1970, p. 462)</t>
        </r>
        <r>
          <rPr>
            <b/>
            <sz val="8"/>
            <color indexed="81"/>
            <rFont val="Tahoma"/>
          </rPr>
          <t xml:space="preserve"> si calcola rapportando:
a) la somma delle scelte reciproche;
b) il numero delle scelte reciproche possibili.
L'indice può variare da 0 a 1.
</t>
        </r>
        <r>
          <rPr>
            <sz val="8"/>
            <color indexed="81"/>
            <rFont val="Tahoma"/>
            <family val="2"/>
          </rPr>
          <t xml:space="preserve">
* È uguale a 1 quando tutte le scelte espresse dagli alunni sono reciprocate dai compagni scelti.
* È uguale a 0 quando non vi sono scelte reciprocate.</t>
        </r>
      </text>
    </comment>
    <comment ref="I20" authorId="0">
      <text>
        <r>
          <rPr>
            <b/>
            <sz val="8"/>
            <color indexed="18"/>
            <rFont val="Tahoma"/>
            <family val="2"/>
          </rPr>
          <t xml:space="preserve">Rapporto tra:
- il numero di rifiuti ricevuti che il soggetto indovina;
- il numero di rifiuti che il soggetto ha effettivamente ricevuto.
</t>
        </r>
        <r>
          <rPr>
            <b/>
            <sz val="8"/>
            <color indexed="81"/>
            <rFont val="Tahoma"/>
            <family val="2"/>
          </rPr>
          <t xml:space="preserve">
Quanto più l'indice è vicino a 1 tanto più l'alunno è capace di individuare i compagni che lo rifiutano.
L'indice può variare da 0 a 1.
</t>
        </r>
        <r>
          <rPr>
            <sz val="8"/>
            <color indexed="81"/>
            <rFont val="Tahoma"/>
            <family val="2"/>
          </rPr>
          <t xml:space="preserve">
Lutte (1964, p. 36) ha sviluppato due casi particolari:
a) il soggetto non è rifiutato da alcun compagno e non indovina alcun rifiuto; in questo caso l'indice sarà pari a 1;
b) il soggetto è rifiutato da almeno un compagno, ma non indovina alcun rifiuto; in questo caso l'indice sarà pari a 0.
[cfr. Soresi, in Cornoldi, Soresi, 1980, p. 420]</t>
        </r>
      </text>
    </comment>
    <comment ref="L20" authorId="2">
      <text>
        <r>
          <rPr>
            <b/>
            <sz val="8"/>
            <color indexed="81"/>
            <rFont val="Tahoma"/>
          </rPr>
          <t xml:space="preserve">L'indice di "espansione affettiva" considera quanti alunni della classe sono presi in considerazione (sia come scelti sia come rifiutati) dai compagni.
</t>
        </r>
        <r>
          <rPr>
            <sz val="8"/>
            <color indexed="81"/>
            <rFont val="Tahoma"/>
            <family val="2"/>
          </rPr>
          <t>Varia da 0 a 1:
- l'indice 1 segnala che il 100% degli alunni è preso in considerazione;
- l'indice 0,5 segnala che solamente il 50% degli alunni è "visto" da almeno un compagno.</t>
        </r>
      </text>
    </comment>
    <comment ref="I21" authorId="0">
      <text>
        <r>
          <rPr>
            <b/>
            <sz val="8"/>
            <color indexed="18"/>
            <rFont val="Tahoma"/>
            <family val="2"/>
          </rPr>
          <t xml:space="preserve">Rapporto tra:
- il numero delle scelte reciprocate;
- il numero delle scelte complessivamente effettuate.
</t>
        </r>
        <r>
          <rPr>
            <b/>
            <sz val="8"/>
            <color indexed="81"/>
            <rFont val="Tahoma"/>
          </rPr>
          <t xml:space="preserve">
Questo indice informa del grado di corrispondenza che l'alunno trova nelle sue scelte (socioempatia nella scelta).
L'indice varia da 0 a 1 con:
</t>
        </r>
        <r>
          <rPr>
            <sz val="8"/>
            <color indexed="81"/>
            <rFont val="Tahoma"/>
            <family val="2"/>
          </rPr>
          <t>1 = tutti i compagni scelti dal soggetto a loro volta lo scelgono;
0 = nessuno dei compagni scelti dal soggetto lo sceglie.</t>
        </r>
      </text>
    </comment>
    <comment ref="L21" authorId="2">
      <text>
        <r>
          <rPr>
            <sz val="8"/>
            <color indexed="81"/>
            <rFont val="Tahoma"/>
            <family val="2"/>
          </rPr>
          <t xml:space="preserve">Rapporto tra, da una parte, il </t>
        </r>
        <r>
          <rPr>
            <b/>
            <sz val="8"/>
            <color indexed="81"/>
            <rFont val="Tahoma"/>
            <family val="2"/>
          </rPr>
          <t xml:space="preserve">totale delle scelte reciprocate e dei rifiuti reciprocati </t>
        </r>
        <r>
          <rPr>
            <sz val="8"/>
            <color indexed="81"/>
            <rFont val="Tahoma"/>
            <family val="2"/>
          </rPr>
          <t xml:space="preserve">e, dall'altra, il </t>
        </r>
        <r>
          <rPr>
            <b/>
            <sz val="8"/>
            <color indexed="81"/>
            <rFont val="Tahoma"/>
            <family val="2"/>
          </rPr>
          <t>totale delle scelte e dei rifiuti</t>
        </r>
        <r>
          <rPr>
            <sz val="8"/>
            <color indexed="81"/>
            <rFont val="Tahoma"/>
            <family val="2"/>
          </rPr>
          <t xml:space="preserve">.
</t>
        </r>
        <r>
          <rPr>
            <b/>
            <sz val="8"/>
            <color indexed="81"/>
            <rFont val="Tahoma"/>
            <family val="2"/>
          </rPr>
          <t>L'indice varia da 0 a 1.</t>
        </r>
        <r>
          <rPr>
            <sz val="8"/>
            <color indexed="81"/>
            <rFont val="Tahoma"/>
            <family val="2"/>
          </rPr>
          <t xml:space="preserve">
* È uguale a 1 quando tutte le scelte e i rifiuti espressi dagli alunni sono reciprocati.
* È uguale a 0 quando nessuna delle scelte e dei rifiuti è reciprocata.</t>
        </r>
      </text>
    </comment>
    <comment ref="I22" authorId="0">
      <text>
        <r>
          <rPr>
            <b/>
            <sz val="8"/>
            <color indexed="18"/>
            <rFont val="Tahoma"/>
            <family val="2"/>
          </rPr>
          <t xml:space="preserve">Rapporto tra:
- il numero dei rifiuti reciprocati;
- il numero dei rifiuti complessivamente effettuati.
</t>
        </r>
        <r>
          <rPr>
            <b/>
            <sz val="8"/>
            <color indexed="81"/>
            <rFont val="Tahoma"/>
          </rPr>
          <t xml:space="preserve">
Questo indice informa del grado di corrispondenza che l'alunno trova nei suoi rifiuti (socioempatia nel rifiuto).
L'indice varia da 0 a 1, con:
</t>
        </r>
        <r>
          <rPr>
            <sz val="8"/>
            <color indexed="81"/>
            <rFont val="Tahoma"/>
            <family val="2"/>
          </rPr>
          <t>1 = tutti i compagni rifiutati dal soggetto a loro volta lo rifiutano;
0 = nessuno dei compagni rifiutati dal soggetto lo rifiuta.</t>
        </r>
      </text>
    </comment>
    <comment ref="L22" authorId="2">
      <text>
        <r>
          <rPr>
            <sz val="8"/>
            <color indexed="81"/>
            <rFont val="Tahoma"/>
            <family val="2"/>
          </rPr>
          <t xml:space="preserve">Rapporto tra, da una parte, il </t>
        </r>
        <r>
          <rPr>
            <b/>
            <sz val="8"/>
            <color indexed="81"/>
            <rFont val="Tahoma"/>
            <family val="2"/>
          </rPr>
          <t xml:space="preserve">totale degli ignoramenti reciprocati </t>
        </r>
        <r>
          <rPr>
            <sz val="8"/>
            <color indexed="81"/>
            <rFont val="Tahoma"/>
            <family val="2"/>
          </rPr>
          <t xml:space="preserve">e, dall'altra, il </t>
        </r>
        <r>
          <rPr>
            <b/>
            <sz val="8"/>
            <color indexed="81"/>
            <rFont val="Tahoma"/>
            <family val="2"/>
          </rPr>
          <t>totale degli ignoramenti</t>
        </r>
        <r>
          <rPr>
            <sz val="8"/>
            <color indexed="81"/>
            <rFont val="Tahoma"/>
            <family val="2"/>
          </rPr>
          <t>.
L'indice varia da 0 a 1.
* È uguale a 1 quando tutti gli ignoramenti espressi dagli alunni sono reciprocati.
* È uguale a 0 quando nessuno degli ignoramenti è reciprocato.</t>
        </r>
      </text>
    </comment>
    <comment ref="E24" authorId="1">
      <text>
        <r>
          <rPr>
            <b/>
            <sz val="12"/>
            <color indexed="81"/>
            <rFont val="Tahoma"/>
            <family val="2"/>
          </rPr>
          <t>Scelta indovinata.</t>
        </r>
        <r>
          <rPr>
            <b/>
            <sz val="8"/>
            <color indexed="81"/>
            <rFont val="Tahoma"/>
          </rPr>
          <t xml:space="preserve">
Qundo l’alunno presume di essere scelto da un compagno che lo sceglie effettivamente.
</t>
        </r>
        <r>
          <rPr>
            <sz val="8"/>
            <color indexed="81"/>
            <rFont val="Tahoma"/>
            <family val="2"/>
          </rPr>
          <t xml:space="preserve">
[Si confrontano le scelte presunte con le scelte ricevute]</t>
        </r>
      </text>
    </comment>
    <comment ref="F24" authorId="1">
      <text>
        <r>
          <rPr>
            <b/>
            <sz val="12"/>
            <color indexed="81"/>
            <rFont val="Tahoma"/>
            <family val="2"/>
          </rPr>
          <t>Rifiuto indovinato.</t>
        </r>
        <r>
          <rPr>
            <b/>
            <sz val="8"/>
            <color indexed="81"/>
            <rFont val="Tahoma"/>
          </rPr>
          <t xml:space="preserve">
Qundo l’alunno presume di essere rifiutato da un compagno che lo rifiuta effettivamente.
</t>
        </r>
        <r>
          <rPr>
            <sz val="8"/>
            <color indexed="81"/>
            <rFont val="Tahoma"/>
            <family val="2"/>
          </rPr>
          <t xml:space="preserve">
[Si confrontano i rifiuti presunti con i rifiuti ricevuti]</t>
        </r>
      </text>
    </comment>
    <comment ref="G24" authorId="0">
      <text>
        <r>
          <rPr>
            <sz val="8"/>
            <color indexed="81"/>
            <rFont val="Tahoma"/>
            <family val="2"/>
          </rPr>
          <t xml:space="preserve">Compagni </t>
        </r>
        <r>
          <rPr>
            <b/>
            <sz val="8"/>
            <color indexed="48"/>
            <rFont val="Tahoma"/>
            <family val="2"/>
          </rPr>
          <t>scelti</t>
        </r>
        <r>
          <rPr>
            <sz val="8"/>
            <color indexed="81"/>
            <rFont val="Tahoma"/>
            <family val="2"/>
          </rPr>
          <t xml:space="preserve"> dall'alunno/a</t>
        </r>
      </text>
    </comment>
    <comment ref="H24" authorId="0">
      <text>
        <r>
          <rPr>
            <sz val="8"/>
            <color indexed="81"/>
            <rFont val="Tahoma"/>
          </rPr>
          <t xml:space="preserve">Compagni </t>
        </r>
        <r>
          <rPr>
            <b/>
            <sz val="8"/>
            <color indexed="10"/>
            <rFont val="Tahoma"/>
            <family val="2"/>
          </rPr>
          <t>rifiutati</t>
        </r>
        <r>
          <rPr>
            <sz val="8"/>
            <color indexed="81"/>
            <rFont val="Tahoma"/>
          </rPr>
          <t xml:space="preserve"> dall'alunno/a
</t>
        </r>
      </text>
    </comment>
    <comment ref="I24" authorId="0">
      <text>
        <r>
          <rPr>
            <sz val="8"/>
            <color indexed="81"/>
            <rFont val="Tahoma"/>
            <family val="2"/>
          </rPr>
          <t xml:space="preserve">Compagni </t>
        </r>
        <r>
          <rPr>
            <b/>
            <sz val="8"/>
            <color indexed="48"/>
            <rFont val="Tahoma"/>
            <family val="2"/>
          </rPr>
          <t>da cui viene scelto/a</t>
        </r>
        <r>
          <rPr>
            <sz val="8"/>
            <color indexed="81"/>
            <rFont val="Tahoma"/>
          </rPr>
          <t xml:space="preserve">
</t>
        </r>
      </text>
    </comment>
    <comment ref="J24" authorId="0">
      <text>
        <r>
          <rPr>
            <sz val="8"/>
            <color indexed="81"/>
            <rFont val="Tahoma"/>
            <family val="2"/>
          </rPr>
          <t xml:space="preserve">Compagni </t>
        </r>
        <r>
          <rPr>
            <b/>
            <sz val="8"/>
            <color indexed="10"/>
            <rFont val="Tahoma"/>
            <family val="2"/>
          </rPr>
          <t>da cui viene rifiutato/a</t>
        </r>
        <r>
          <rPr>
            <sz val="8"/>
            <color indexed="81"/>
            <rFont val="Tahoma"/>
          </rPr>
          <t xml:space="preserve">
</t>
        </r>
      </text>
    </comment>
    <comment ref="K24" authorId="0">
      <text>
        <r>
          <rPr>
            <b/>
            <sz val="8"/>
            <color indexed="48"/>
            <rFont val="Tahoma"/>
            <family val="2"/>
          </rPr>
          <t>Si scelgono</t>
        </r>
        <r>
          <rPr>
            <b/>
            <sz val="8"/>
            <color indexed="81"/>
            <rFont val="Tahoma"/>
          </rPr>
          <t xml:space="preserve"> reciprocamente</t>
        </r>
        <r>
          <rPr>
            <sz val="8"/>
            <color indexed="81"/>
            <rFont val="Tahoma"/>
          </rPr>
          <t xml:space="preserve">
</t>
        </r>
      </text>
    </comment>
    <comment ref="L24" authorId="0">
      <text>
        <r>
          <rPr>
            <b/>
            <sz val="8"/>
            <color indexed="10"/>
            <rFont val="Tahoma"/>
            <family val="2"/>
          </rPr>
          <t xml:space="preserve">Si rifiutano </t>
        </r>
        <r>
          <rPr>
            <b/>
            <sz val="8"/>
            <color indexed="81"/>
            <rFont val="Tahoma"/>
          </rPr>
          <t>reciprocamente</t>
        </r>
        <r>
          <rPr>
            <sz val="8"/>
            <color indexed="81"/>
            <rFont val="Tahoma"/>
          </rPr>
          <t xml:space="preserve">
</t>
        </r>
      </text>
    </comment>
    <comment ref="M24" authorId="0">
      <text>
        <r>
          <rPr>
            <b/>
            <sz val="8"/>
            <color indexed="81"/>
            <rFont val="Tahoma"/>
          </rPr>
          <t xml:space="preserve">Percezione sociometrica di A rispetto a B.
</t>
        </r>
        <r>
          <rPr>
            <sz val="8"/>
            <color indexed="81"/>
            <rFont val="Tahoma"/>
            <family val="2"/>
          </rPr>
          <t xml:space="preserve">
Compagni da cui il soggetto presume di essere stato scelto.</t>
        </r>
      </text>
    </comment>
    <comment ref="N24" authorId="0">
      <text>
        <r>
          <rPr>
            <b/>
            <sz val="8"/>
            <color indexed="81"/>
            <rFont val="Tahoma"/>
          </rPr>
          <t xml:space="preserve">Percezione sociometrica di A rispetto a B.
</t>
        </r>
        <r>
          <rPr>
            <sz val="8"/>
            <color indexed="81"/>
            <rFont val="Tahoma"/>
            <family val="2"/>
          </rPr>
          <t xml:space="preserve">
Compagni da cui il soggetto presume di essere stato rifiutato.</t>
        </r>
      </text>
    </comment>
    <comment ref="O24" authorId="0">
      <text>
        <r>
          <rPr>
            <b/>
            <sz val="8"/>
            <color indexed="81"/>
            <rFont val="Tahoma"/>
          </rPr>
          <t xml:space="preserve">Percezione sociometrica di B rispetto a A.
</t>
        </r>
        <r>
          <rPr>
            <sz val="8"/>
            <color indexed="81"/>
            <rFont val="Tahoma"/>
            <family val="2"/>
          </rPr>
          <t xml:space="preserve">
Compagni che presumono di essere stati scelti dal soggetto.</t>
        </r>
      </text>
    </comment>
    <comment ref="P24" authorId="0">
      <text>
        <r>
          <rPr>
            <b/>
            <sz val="8"/>
            <color indexed="81"/>
            <rFont val="Tahoma"/>
          </rPr>
          <t xml:space="preserve">Percezione sociometrica di B rispetto a A.
</t>
        </r>
        <r>
          <rPr>
            <sz val="8"/>
            <color indexed="81"/>
            <rFont val="Tahoma"/>
            <family val="2"/>
          </rPr>
          <t xml:space="preserve">
Compagni che presumono di essere stati rifiutati dal soggetto.</t>
        </r>
      </text>
    </comment>
    <comment ref="E112" authorId="1">
      <text>
        <r>
          <rPr>
            <b/>
            <sz val="12"/>
            <color indexed="81"/>
            <rFont val="Tahoma"/>
            <family val="2"/>
          </rPr>
          <t>Scelta indovinata.</t>
        </r>
        <r>
          <rPr>
            <b/>
            <sz val="8"/>
            <color indexed="81"/>
            <rFont val="Tahoma"/>
          </rPr>
          <t xml:space="preserve">
Qundo l’alunno presume di essere scelto da un compagno che lo sceglie effettivamente.
</t>
        </r>
        <r>
          <rPr>
            <sz val="8"/>
            <color indexed="81"/>
            <rFont val="Tahoma"/>
            <family val="2"/>
          </rPr>
          <t xml:space="preserve">
[Si confrontano le scelte presunte con le scelte ricevute]</t>
        </r>
      </text>
    </comment>
    <comment ref="F112" authorId="1">
      <text>
        <r>
          <rPr>
            <b/>
            <sz val="12"/>
            <color indexed="81"/>
            <rFont val="Tahoma"/>
            <family val="2"/>
          </rPr>
          <t>Rifiuto indovinato.</t>
        </r>
        <r>
          <rPr>
            <b/>
            <sz val="8"/>
            <color indexed="81"/>
            <rFont val="Tahoma"/>
          </rPr>
          <t xml:space="preserve">
Qundo l’alunno presume di essere rifiutato da un compagno che lo rifiuta effettivamente.
</t>
        </r>
        <r>
          <rPr>
            <sz val="8"/>
            <color indexed="81"/>
            <rFont val="Tahoma"/>
            <family val="2"/>
          </rPr>
          <t xml:space="preserve">
[Si confrontano i rifiuti presunti con i rifiuti ricevuti]</t>
        </r>
      </text>
    </comment>
    <comment ref="G112" authorId="0">
      <text>
        <r>
          <rPr>
            <sz val="8"/>
            <color indexed="81"/>
            <rFont val="Tahoma"/>
            <family val="2"/>
          </rPr>
          <t xml:space="preserve">Compagni </t>
        </r>
        <r>
          <rPr>
            <b/>
            <sz val="8"/>
            <color indexed="48"/>
            <rFont val="Tahoma"/>
            <family val="2"/>
          </rPr>
          <t>scelti</t>
        </r>
        <r>
          <rPr>
            <sz val="8"/>
            <color indexed="81"/>
            <rFont val="Tahoma"/>
            <family val="2"/>
          </rPr>
          <t xml:space="preserve"> dall'alunno/a</t>
        </r>
      </text>
    </comment>
    <comment ref="H112" authorId="0">
      <text>
        <r>
          <rPr>
            <sz val="8"/>
            <color indexed="81"/>
            <rFont val="Tahoma"/>
          </rPr>
          <t xml:space="preserve">Compagni </t>
        </r>
        <r>
          <rPr>
            <b/>
            <sz val="8"/>
            <color indexed="10"/>
            <rFont val="Tahoma"/>
            <family val="2"/>
          </rPr>
          <t>rifiutati</t>
        </r>
        <r>
          <rPr>
            <sz val="8"/>
            <color indexed="81"/>
            <rFont val="Tahoma"/>
          </rPr>
          <t xml:space="preserve"> dall'alunno/a
</t>
        </r>
      </text>
    </comment>
    <comment ref="I112" authorId="0">
      <text>
        <r>
          <rPr>
            <sz val="8"/>
            <color indexed="81"/>
            <rFont val="Tahoma"/>
            <family val="2"/>
          </rPr>
          <t xml:space="preserve">Compagni </t>
        </r>
        <r>
          <rPr>
            <b/>
            <sz val="8"/>
            <color indexed="48"/>
            <rFont val="Tahoma"/>
            <family val="2"/>
          </rPr>
          <t>da cui viene scelto/a</t>
        </r>
        <r>
          <rPr>
            <sz val="8"/>
            <color indexed="81"/>
            <rFont val="Tahoma"/>
          </rPr>
          <t xml:space="preserve">
</t>
        </r>
      </text>
    </comment>
    <comment ref="J112" authorId="0">
      <text>
        <r>
          <rPr>
            <sz val="8"/>
            <color indexed="81"/>
            <rFont val="Tahoma"/>
            <family val="2"/>
          </rPr>
          <t xml:space="preserve">Compagni </t>
        </r>
        <r>
          <rPr>
            <b/>
            <sz val="8"/>
            <color indexed="10"/>
            <rFont val="Tahoma"/>
            <family val="2"/>
          </rPr>
          <t>da cui viene rifiutato/a</t>
        </r>
        <r>
          <rPr>
            <sz val="8"/>
            <color indexed="81"/>
            <rFont val="Tahoma"/>
          </rPr>
          <t xml:space="preserve">
</t>
        </r>
      </text>
    </comment>
    <comment ref="K112" authorId="0">
      <text>
        <r>
          <rPr>
            <b/>
            <sz val="8"/>
            <color indexed="48"/>
            <rFont val="Tahoma"/>
            <family val="2"/>
          </rPr>
          <t>Si scelgono</t>
        </r>
        <r>
          <rPr>
            <b/>
            <sz val="8"/>
            <color indexed="81"/>
            <rFont val="Tahoma"/>
          </rPr>
          <t xml:space="preserve"> reciprocamente</t>
        </r>
        <r>
          <rPr>
            <sz val="8"/>
            <color indexed="81"/>
            <rFont val="Tahoma"/>
          </rPr>
          <t xml:space="preserve">
</t>
        </r>
      </text>
    </comment>
    <comment ref="L112" authorId="0">
      <text>
        <r>
          <rPr>
            <b/>
            <sz val="8"/>
            <color indexed="10"/>
            <rFont val="Tahoma"/>
            <family val="2"/>
          </rPr>
          <t xml:space="preserve">Si rifiutano </t>
        </r>
        <r>
          <rPr>
            <b/>
            <sz val="8"/>
            <color indexed="81"/>
            <rFont val="Tahoma"/>
          </rPr>
          <t>reciprocamente</t>
        </r>
        <r>
          <rPr>
            <sz val="8"/>
            <color indexed="81"/>
            <rFont val="Tahoma"/>
          </rPr>
          <t xml:space="preserve">
</t>
        </r>
      </text>
    </comment>
    <comment ref="M112" authorId="0">
      <text>
        <r>
          <rPr>
            <b/>
            <sz val="8"/>
            <color indexed="81"/>
            <rFont val="Tahoma"/>
          </rPr>
          <t xml:space="preserve">Percezione sociometrica di A rispetto a B.
</t>
        </r>
        <r>
          <rPr>
            <sz val="8"/>
            <color indexed="81"/>
            <rFont val="Tahoma"/>
            <family val="2"/>
          </rPr>
          <t xml:space="preserve">
Compagni da cui il soggetto presume di essere stato scelto.</t>
        </r>
      </text>
    </comment>
    <comment ref="N112" authorId="0">
      <text>
        <r>
          <rPr>
            <b/>
            <sz val="8"/>
            <color indexed="81"/>
            <rFont val="Tahoma"/>
          </rPr>
          <t xml:space="preserve">Percezione sociometrica di A rispetto a B.
</t>
        </r>
        <r>
          <rPr>
            <sz val="8"/>
            <color indexed="81"/>
            <rFont val="Tahoma"/>
            <family val="2"/>
          </rPr>
          <t xml:space="preserve">
Compagni da cui il soggetto presume di essere stato rifiutato.</t>
        </r>
      </text>
    </comment>
    <comment ref="O112" authorId="0">
      <text>
        <r>
          <rPr>
            <b/>
            <sz val="8"/>
            <color indexed="81"/>
            <rFont val="Tahoma"/>
          </rPr>
          <t xml:space="preserve">Percezione sociometrica di B rispetto a A.
</t>
        </r>
        <r>
          <rPr>
            <sz val="8"/>
            <color indexed="81"/>
            <rFont val="Tahoma"/>
            <family val="2"/>
          </rPr>
          <t xml:space="preserve">
Compagni che presumono di essere stati scelti dal soggetto.</t>
        </r>
      </text>
    </comment>
    <comment ref="P112" authorId="0">
      <text>
        <r>
          <rPr>
            <b/>
            <sz val="8"/>
            <color indexed="81"/>
            <rFont val="Tahoma"/>
          </rPr>
          <t xml:space="preserve">Percezione sociometrica di B rispetto a A.
</t>
        </r>
        <r>
          <rPr>
            <sz val="8"/>
            <color indexed="81"/>
            <rFont val="Tahoma"/>
            <family val="2"/>
          </rPr>
          <t xml:space="preserve">
Compagni che presumono di essere stati rifiutati dal soggetto.</t>
        </r>
      </text>
    </comment>
    <comment ref="Q112" authorId="0">
      <text>
        <r>
          <rPr>
            <b/>
            <sz val="8"/>
            <color indexed="81"/>
            <rFont val="Tahoma"/>
          </rPr>
          <t xml:space="preserve">Distanza sociometrica
</t>
        </r>
        <r>
          <rPr>
            <sz val="8"/>
            <color indexed="81"/>
            <rFont val="Tahoma"/>
            <family val="2"/>
          </rPr>
          <t>Il sociogramma di distanza sociometrica "riproduce la distanza sociometrica esistente tra un determinato soggetto e tutti gli altri membri del gruppo. La distanza viene calcolata sulla matrice sociometrica facendo la somma algebrica dei 4 indici: rapporto sociometrico da A a B, rapporto sociometrico da B ad A, percezione sociometrica di A rispetto a B, percezione sociometrica di B rispetto ad A. Ad ogni scelta è assegnato il valore di +1, ad ogni ripulsione il valore di –1” (Bastin, 1963, p. 58). 
Il sociogramma di distanza sociometrica "viene presentato sotto forma di 9 cerchi concentrici, al cui centro è situato il soggetto. Il primo cerchio, dal centro, vale +4, il cerchio esterno vale –4. Basta, quindi, disporre tutti gli altri soggetti del gruppo su uno di questi cerchi, tenendo conto della distanza sociometrica rilevata tra essi e il soggetto di cui si sta rappresentando il sociogramma individuale” (Bastin, 1963, p. 60).</t>
        </r>
      </text>
    </comment>
  </commentList>
</comments>
</file>

<file path=xl/comments6.xml><?xml version="1.0" encoding="utf-8"?>
<comments xmlns="http://schemas.openxmlformats.org/spreadsheetml/2006/main">
  <authors>
    <author>Giuseppe Martini</author>
  </authors>
  <commentList>
    <comment ref="B28" authorId="0">
      <text>
        <r>
          <rPr>
            <sz val="8"/>
            <color indexed="81"/>
            <rFont val="Tahoma"/>
            <family val="2"/>
          </rPr>
          <t xml:space="preserve">I numeri in </t>
        </r>
        <r>
          <rPr>
            <b/>
            <sz val="8"/>
            <color indexed="81"/>
            <rFont val="Tahoma"/>
            <family val="2"/>
          </rPr>
          <t>formato scientifico</t>
        </r>
        <r>
          <rPr>
            <sz val="8"/>
            <color indexed="81"/>
            <rFont val="Tahoma"/>
            <family val="2"/>
          </rPr>
          <t xml:space="preserve"> si leggono nel seguente modo:
- il valore dopo il trattino indica il numero di zeri che precede il valore numerico seguito dalla lettera E.
Per esemipio:
- il numero 1E-03 equivale a 0,001;
- il numero 5E-04 equivale a 0,0005.  </t>
        </r>
      </text>
    </comment>
  </commentList>
</comments>
</file>

<file path=xl/sharedStrings.xml><?xml version="1.0" encoding="utf-8"?>
<sst xmlns="http://schemas.openxmlformats.org/spreadsheetml/2006/main" count="535" uniqueCount="246">
  <si>
    <t>N°</t>
  </si>
  <si>
    <t>TOT</t>
  </si>
  <si>
    <t>RIFIUTI subiti</t>
  </si>
  <si>
    <t>IGNORAMENTI subiti</t>
  </si>
  <si>
    <t>rifiuti reciproci</t>
  </si>
  <si>
    <t>ignoramenti reciproci</t>
  </si>
  <si>
    <t>SCELTE ricevute</t>
  </si>
  <si>
    <t>N° alunni della classe</t>
  </si>
  <si>
    <t>N° alunni che hanno eseguito il sociogramma</t>
  </si>
  <si>
    <t>Indice di coesione della classe</t>
  </si>
  <si>
    <t>Indice di efficienza nell'esplorazione</t>
  </si>
  <si>
    <t>Indice di efficienza nell'ignoramento</t>
  </si>
  <si>
    <t>S+</t>
  </si>
  <si>
    <t>R–</t>
  </si>
  <si>
    <t>IR</t>
  </si>
  <si>
    <t>Classe</t>
  </si>
  <si>
    <t>Totali</t>
  </si>
  <si>
    <t xml:space="preserve"> Rifiuti fatti</t>
  </si>
  <si>
    <t xml:space="preserve"> Ignora- menti fatti</t>
  </si>
  <si>
    <t xml:space="preserve"> Rifiuti subiti</t>
  </si>
  <si>
    <t xml:space="preserve"> Ignora- menti subiti</t>
  </si>
  <si>
    <t xml:space="preserve"> Scelte fatte</t>
  </si>
  <si>
    <t>scelte reciproche</t>
  </si>
  <si>
    <t>Sociogramma di Moreno</t>
  </si>
  <si>
    <t>Tabella delle reciprocità: scelte, rifiuti, ignoramenti</t>
  </si>
  <si>
    <t>Cognome
e nome</t>
  </si>
  <si>
    <t>Rifiuti reci- proci</t>
  </si>
  <si>
    <t>Ignora- menti reci- proci</t>
  </si>
  <si>
    <t>Scelte reci- proche</t>
  </si>
  <si>
    <t xml:space="preserve"> Scelte rice- vute</t>
  </si>
  <si>
    <t>Rifiuti
subiti</t>
  </si>
  <si>
    <t>Scelte
ricevute</t>
  </si>
  <si>
    <t>Rifiuti reciproci</t>
  </si>
  <si>
    <t>Scelte
compiute</t>
  </si>
  <si>
    <t>Rifiuti
compiuti</t>
  </si>
  <si>
    <t>Totale reazioni</t>
  </si>
  <si>
    <t>Percentile scelte
ricevute</t>
  </si>
  <si>
    <t>Scelte indovinate</t>
  </si>
  <si>
    <t>Rifiuti indovinati</t>
  </si>
  <si>
    <t>Ignora- menti indovinati</t>
  </si>
  <si>
    <t>S_I</t>
  </si>
  <si>
    <t>R_I</t>
  </si>
  <si>
    <t>IR_I</t>
  </si>
  <si>
    <t>Scuola</t>
  </si>
  <si>
    <t>N. alunno</t>
  </si>
  <si>
    <t>sesso</t>
  </si>
  <si>
    <t>SCELTE presunte ricevute</t>
  </si>
  <si>
    <t>RIFIUTI presunti subiti</t>
  </si>
  <si>
    <t>IGNORAMENTI presunti subiti</t>
  </si>
  <si>
    <t>R</t>
  </si>
  <si>
    <t>S</t>
  </si>
  <si>
    <t>SR</t>
  </si>
  <si>
    <t>RR</t>
  </si>
  <si>
    <t>VS</t>
  </si>
  <si>
    <t>VR</t>
  </si>
  <si>
    <t>Bastin</t>
  </si>
  <si>
    <t>F</t>
  </si>
  <si>
    <t>M</t>
  </si>
  <si>
    <t>alunni "non visti"</t>
  </si>
  <si>
    <t>totale alunni</t>
  </si>
  <si>
    <t>ESPANSIONE AFFETTIVA</t>
  </si>
  <si>
    <t>espansione affettiva</t>
  </si>
  <si>
    <t>grado di corrispondenza nelle scelte</t>
  </si>
  <si>
    <t>grado di corrispondenza nei rifiuti</t>
  </si>
  <si>
    <t>Ind+</t>
  </si>
  <si>
    <t>Ind-</t>
  </si>
  <si>
    <t>Osservazione</t>
  </si>
  <si>
    <t xml:space="preserve">Osservazione </t>
  </si>
  <si>
    <t xml:space="preserve">Istituto </t>
  </si>
  <si>
    <t xml:space="preserve">Plesso </t>
  </si>
  <si>
    <t xml:space="preserve">Classe </t>
  </si>
  <si>
    <t xml:space="preserve">Plesso o sede </t>
  </si>
  <si>
    <t xml:space="preserve">Ignoramenti effettuati </t>
  </si>
  <si>
    <t xml:space="preserve">Ignoramenti ricevuti </t>
  </si>
  <si>
    <t xml:space="preserve">Ignoramenti reciprocati </t>
  </si>
  <si>
    <t xml:space="preserve">Ignoramenti presunti </t>
  </si>
  <si>
    <t xml:space="preserve">Scelte reciprocate </t>
  </si>
  <si>
    <t xml:space="preserve">Rifiuti reciprocati </t>
  </si>
  <si>
    <t xml:space="preserve">Scelte che effettua </t>
  </si>
  <si>
    <t xml:space="preserve">Rifiuti che effettua </t>
  </si>
  <si>
    <t xml:space="preserve">Scelte che riceve </t>
  </si>
  <si>
    <t xml:space="preserve">Rifiuti che riceve </t>
  </si>
  <si>
    <t>a</t>
  </si>
  <si>
    <t>b</t>
  </si>
  <si>
    <t>c</t>
  </si>
  <si>
    <t>d</t>
  </si>
  <si>
    <t>e</t>
  </si>
  <si>
    <t>f</t>
  </si>
  <si>
    <t>g</t>
  </si>
  <si>
    <t>h</t>
  </si>
  <si>
    <t>Scelte ricevute</t>
  </si>
  <si>
    <t>Rifiuti ricevuti</t>
  </si>
  <si>
    <t>Rifiuti espressi</t>
  </si>
  <si>
    <t>Scelte espresse</t>
  </si>
  <si>
    <t>Scelte presunte</t>
  </si>
  <si>
    <t>Rifiuti presunti</t>
  </si>
  <si>
    <t>Compagni che si credono scelti</t>
  </si>
  <si>
    <t>Compagni che si credono rifiutati</t>
  </si>
  <si>
    <t>Ritratto psicosociale di:</t>
  </si>
  <si>
    <t>INDICI individuali</t>
  </si>
  <si>
    <t>INDICI di gruppo</t>
  </si>
  <si>
    <t>COESIONE DELLA CLASSE</t>
  </si>
  <si>
    <t>EFFICIENZA NELL'ESPLORAZIONE</t>
  </si>
  <si>
    <t>EFFICIENZA NELL'IGNORAMENTO</t>
  </si>
  <si>
    <t>SOCIALIZZAZIONE DELLA CLASSE</t>
  </si>
  <si>
    <r>
      <t xml:space="preserve">rapporto tra scelte indovinate e scelte </t>
    </r>
    <r>
      <rPr>
        <b/>
        <sz val="8"/>
        <rFont val="Verdana"/>
        <family val="2"/>
      </rPr>
      <t>presunte</t>
    </r>
  </si>
  <si>
    <r>
      <t xml:space="preserve">rapporto tra scelte indovinate e scelte </t>
    </r>
    <r>
      <rPr>
        <b/>
        <sz val="8"/>
        <rFont val="Verdana"/>
        <family val="2"/>
      </rPr>
      <t>ricevute</t>
    </r>
  </si>
  <si>
    <r>
      <t xml:space="preserve">rapporto tra rifiuti indovinati e rifiuti </t>
    </r>
    <r>
      <rPr>
        <b/>
        <sz val="8"/>
        <rFont val="Verdana"/>
        <family val="2"/>
      </rPr>
      <t>presunti</t>
    </r>
  </si>
  <si>
    <r>
      <t xml:space="preserve">rapporto tra rifiuti indovinati e rifiuti </t>
    </r>
    <r>
      <rPr>
        <b/>
        <sz val="8"/>
        <rFont val="Verdana"/>
        <family val="2"/>
      </rPr>
      <t>ricevuti</t>
    </r>
  </si>
  <si>
    <t>Scelte e rifiuti presunti</t>
  </si>
  <si>
    <t>Scelte e rifiuti ricevuti</t>
  </si>
  <si>
    <t>INTEGRAZIONE DELLA CLASSE</t>
  </si>
  <si>
    <t>Indice di socializzazione</t>
  </si>
  <si>
    <t>Indice di integrazione</t>
  </si>
  <si>
    <t>somma</t>
  </si>
  <si>
    <t>media</t>
  </si>
  <si>
    <t>deviazione standard</t>
  </si>
  <si>
    <t>max</t>
  </si>
  <si>
    <t>min</t>
  </si>
  <si>
    <t>coefficiente di variazione</t>
  </si>
  <si>
    <t>Ignoramenti reciproci</t>
  </si>
  <si>
    <t>Scelte compiute</t>
  </si>
  <si>
    <t>Rifiuti compiuti</t>
  </si>
  <si>
    <t>Rifiuti subiti</t>
  </si>
  <si>
    <t>livello medio</t>
  </si>
  <si>
    <t>livello sotto la media</t>
  </si>
  <si>
    <t>livello sopra la media</t>
  </si>
  <si>
    <t>Scelte presunte ricevute</t>
  </si>
  <si>
    <t>Rifiuti presunti subiti</t>
  </si>
  <si>
    <t>Ignoramenti presunti subiti</t>
  </si>
  <si>
    <t>Ass</t>
  </si>
  <si>
    <t>livello sopra la media A</t>
  </si>
  <si>
    <t>livello medio B</t>
  </si>
  <si>
    <t>livello sotto la media C</t>
  </si>
  <si>
    <t>Cognome e nome</t>
  </si>
  <si>
    <t>SPRI</t>
  </si>
  <si>
    <t>SPRE</t>
  </si>
  <si>
    <t>RPRE</t>
  </si>
  <si>
    <t>TREA</t>
  </si>
  <si>
    <t>IPRE</t>
  </si>
  <si>
    <t>RPRS</t>
  </si>
  <si>
    <t>IPRS</t>
  </si>
  <si>
    <t>SPRR</t>
  </si>
  <si>
    <t>RPRR</t>
  </si>
  <si>
    <t>Rifiuti presunti reciproci</t>
  </si>
  <si>
    <t>Ignoramenti presunti reciproci</t>
  </si>
  <si>
    <t>Totale reazioni presunte</t>
  </si>
  <si>
    <t>TREP</t>
  </si>
  <si>
    <t>SESP</t>
  </si>
  <si>
    <t>RESP</t>
  </si>
  <si>
    <t>IESP</t>
  </si>
  <si>
    <t>SRIC</t>
  </si>
  <si>
    <t>RSUB</t>
  </si>
  <si>
    <t>ISUB</t>
  </si>
  <si>
    <t>SREC</t>
  </si>
  <si>
    <t>RREC</t>
  </si>
  <si>
    <t>IREC</t>
  </si>
  <si>
    <t>+</t>
  </si>
  <si>
    <t>girato</t>
  </si>
  <si>
    <t>% A</t>
  </si>
  <si>
    <t>% C</t>
  </si>
  <si>
    <t>Tot</t>
  </si>
  <si>
    <t>Totale complessivo</t>
  </si>
  <si>
    <t>A</t>
  </si>
  <si>
    <t>B</t>
  </si>
  <si>
    <t>C</t>
  </si>
  <si>
    <t>Sex</t>
  </si>
  <si>
    <t>Assenti</t>
  </si>
  <si>
    <t>Conteggio di Sex</t>
  </si>
  <si>
    <t>Compagni che presumono di essere scelti da lui</t>
  </si>
  <si>
    <t>Scelte che ritiene di ricevere (presunte)</t>
  </si>
  <si>
    <t>Rifiuti che ritiene di ricevere (presunti)</t>
  </si>
  <si>
    <t>Compagni che presumono di essere rifiutati da lui</t>
  </si>
  <si>
    <t>Scelte (presunte) indovinate</t>
  </si>
  <si>
    <t>Rifiuti (presunti) indovinati</t>
  </si>
  <si>
    <t>Dati</t>
  </si>
  <si>
    <t>Totale</t>
  </si>
  <si>
    <t>Media di SESP</t>
  </si>
  <si>
    <t>Media di RESP</t>
  </si>
  <si>
    <t>Media di TREA</t>
  </si>
  <si>
    <t>Media di IESP</t>
  </si>
  <si>
    <t>Media di SRIC</t>
  </si>
  <si>
    <t>Media di RSUB</t>
  </si>
  <si>
    <t>Media di ISUB</t>
  </si>
  <si>
    <t>Media di SREC</t>
  </si>
  <si>
    <t>Media di RREC</t>
  </si>
  <si>
    <t>Media di IREC</t>
  </si>
  <si>
    <t>COSC</t>
  </si>
  <si>
    <t>PSCR</t>
  </si>
  <si>
    <t>Media di COSC</t>
  </si>
  <si>
    <t>Femmine</t>
  </si>
  <si>
    <t>Maschi</t>
  </si>
  <si>
    <t>Conteggio di SESP</t>
  </si>
  <si>
    <t>N</t>
  </si>
  <si>
    <t>Sociogramma di distanza sociometrica di:</t>
  </si>
  <si>
    <t>S_pr</t>
  </si>
  <si>
    <t>R_pr</t>
  </si>
  <si>
    <t>S_pr2</t>
  </si>
  <si>
    <t>R_pr2</t>
  </si>
  <si>
    <t>Alunni</t>
  </si>
  <si>
    <t>SE($B113="";"";SE(G25=1;1;""))</t>
  </si>
  <si>
    <t>totale</t>
  </si>
  <si>
    <r>
      <t xml:space="preserve">[Adattata e ampliata da S. Siegel (1956), </t>
    </r>
    <r>
      <rPr>
        <i/>
        <sz val="8"/>
        <rFont val="Verdana"/>
        <family val="2"/>
      </rPr>
      <t>Statistica non parametrica per le scienze del comportamento,</t>
    </r>
    <r>
      <rPr>
        <sz val="8"/>
        <rFont val="Verdana"/>
        <family val="2"/>
      </rPr>
      <t xml:space="preserve"> trad. it. OS, Firenze 1985, p. 208]</t>
    </r>
  </si>
  <si>
    <t>Tavola di probabilità di x nel test binomiale.</t>
  </si>
  <si>
    <r>
      <t>x</t>
    </r>
    <r>
      <rPr>
        <sz val="10"/>
        <rFont val="Verdana"/>
        <family val="2"/>
      </rPr>
      <t xml:space="preserve"> (x = numero di scelte, rifiuti, ignoramenti)</t>
    </r>
  </si>
  <si>
    <t>Numero di scelte, rifiuti, ignoramenti</t>
  </si>
  <si>
    <t xml:space="preserve"> Numero di soggetti che compongono il gruppo</t>
  </si>
  <si>
    <t xml:space="preserve"> Numero di soggetti che hanno eseguito il sociogramma</t>
  </si>
  <si>
    <t xml:space="preserve"> Numero massimo di scelte, rifiuti, ignoramenti</t>
  </si>
  <si>
    <r>
      <t>Percentuali di probabilità</t>
    </r>
    <r>
      <rPr>
        <sz val="9"/>
        <rFont val="Verdana"/>
        <family val="2"/>
      </rPr>
      <t xml:space="preserve"> che, in una classe di numerosità pari a quella indicata nella cella A2, un alunno scelga (sia scelto, rifiuti o sia rifiutato, ignori</t>
    </r>
  </si>
  <si>
    <t>Corrispon- denza scelte presunte</t>
  </si>
  <si>
    <t>Percentile scelte presun- te ricevute</t>
  </si>
  <si>
    <t>COSP</t>
  </si>
  <si>
    <t>PSPR</t>
  </si>
  <si>
    <t>Status sociometrico dell'alunno nel contesto (criterio):</t>
  </si>
  <si>
    <t xml:space="preserve">Criterio </t>
  </si>
  <si>
    <t>Significativi per p &lt; 0,001</t>
  </si>
  <si>
    <r>
      <t xml:space="preserve">o sia ignorato da…) un numero di compagni pari a quello riportato nelle colonne. Su fondo verde gli eventi con probabilità </t>
    </r>
    <r>
      <rPr>
        <b/>
        <sz val="9"/>
        <rFont val="Verdana"/>
        <family val="2"/>
      </rPr>
      <t>inferiore a 1 su 1000</t>
    </r>
    <r>
      <rPr>
        <sz val="9"/>
        <rFont val="Verdana"/>
        <family val="2"/>
      </rPr>
      <t>.</t>
    </r>
  </si>
  <si>
    <t>Coefficienti di correlazione lineare tra gli indicatori</t>
  </si>
  <si>
    <r>
      <t xml:space="preserve">Tabella di inserimento DATI: scelte e rifiuti </t>
    </r>
    <r>
      <rPr>
        <b/>
        <u/>
        <sz val="13"/>
        <color indexed="13"/>
        <rFont val="Arial"/>
        <family val="2"/>
      </rPr>
      <t>effettivi</t>
    </r>
  </si>
  <si>
    <r>
      <t xml:space="preserve">Tabella di inserimento DATI: scelte e rifiuti </t>
    </r>
    <r>
      <rPr>
        <b/>
        <u/>
        <sz val="13"/>
        <color indexed="13"/>
        <rFont val="Arial"/>
        <family val="2"/>
      </rPr>
      <t>presunti</t>
    </r>
  </si>
  <si>
    <r>
      <t xml:space="preserve">1) Tabella delle reciprocità: scelte, rifiuti, ignoramenti </t>
    </r>
    <r>
      <rPr>
        <b/>
        <u/>
        <sz val="13"/>
        <color indexed="13"/>
        <rFont val="Arial"/>
        <family val="2"/>
      </rPr>
      <t>presunti</t>
    </r>
  </si>
  <si>
    <r>
      <t xml:space="preserve">2) Tabella delle reciprocità </t>
    </r>
    <r>
      <rPr>
        <b/>
        <u/>
        <sz val="13"/>
        <color indexed="13"/>
        <rFont val="Arial"/>
        <family val="2"/>
      </rPr>
      <t>indovinate</t>
    </r>
  </si>
  <si>
    <r>
      <t xml:space="preserve">Sintesi delle scelte, dei rifiuti e degli ignoramenti </t>
    </r>
    <r>
      <rPr>
        <b/>
        <u/>
        <sz val="13"/>
        <color indexed="13"/>
        <rFont val="Arial"/>
        <family val="2"/>
      </rPr>
      <t>effettivi</t>
    </r>
    <r>
      <rPr>
        <b/>
        <sz val="13"/>
        <color indexed="13"/>
        <rFont val="Arial"/>
        <family val="2"/>
      </rPr>
      <t xml:space="preserve"> nel criterio</t>
    </r>
  </si>
  <si>
    <r>
      <t xml:space="preserve">Ignoramenti </t>
    </r>
    <r>
      <rPr>
        <sz val="8"/>
        <rFont val="Arial"/>
        <family val="2"/>
      </rPr>
      <t>espressi</t>
    </r>
  </si>
  <si>
    <r>
      <t xml:space="preserve">Ignoramenti </t>
    </r>
    <r>
      <rPr>
        <sz val="8"/>
        <rFont val="Arial"/>
        <family val="2"/>
      </rPr>
      <t>subiti</t>
    </r>
  </si>
  <si>
    <r>
      <t xml:space="preserve">Scelte </t>
    </r>
    <r>
      <rPr>
        <sz val="7"/>
        <rFont val="Arial"/>
        <family val="2"/>
      </rPr>
      <t>reciproche</t>
    </r>
  </si>
  <si>
    <r>
      <t xml:space="preserve">Ignoramenti </t>
    </r>
    <r>
      <rPr>
        <sz val="8"/>
        <rFont val="Arial"/>
        <family val="2"/>
      </rPr>
      <t>reciproci</t>
    </r>
  </si>
  <si>
    <r>
      <t>Corrispon- denza</t>
    </r>
    <r>
      <rPr>
        <sz val="8"/>
        <rFont val="Arial"/>
        <family val="2"/>
      </rPr>
      <t xml:space="preserve"> scelte</t>
    </r>
  </si>
  <si>
    <r>
      <t>Scelte</t>
    </r>
    <r>
      <rPr>
        <sz val="7"/>
        <rFont val="Arial"/>
        <family val="2"/>
      </rPr>
      <t xml:space="preserve"> reciproche</t>
    </r>
  </si>
  <si>
    <r>
      <t xml:space="preserve">Sintesi delle scelte, dei rifiuti e degli ignoramenti </t>
    </r>
    <r>
      <rPr>
        <b/>
        <u/>
        <sz val="13"/>
        <color indexed="13"/>
        <rFont val="Arial"/>
        <family val="2"/>
      </rPr>
      <t>presunti</t>
    </r>
    <r>
      <rPr>
        <b/>
        <sz val="13"/>
        <color indexed="13"/>
        <rFont val="Arial"/>
        <family val="2"/>
      </rPr>
      <t xml:space="preserve"> nel criterio</t>
    </r>
  </si>
  <si>
    <r>
      <t xml:space="preserve">Ignoramenti presunti </t>
    </r>
    <r>
      <rPr>
        <sz val="8"/>
        <rFont val="Arial"/>
        <family val="2"/>
      </rPr>
      <t>espressi</t>
    </r>
  </si>
  <si>
    <r>
      <t xml:space="preserve">Scelte presunte </t>
    </r>
    <r>
      <rPr>
        <sz val="7"/>
        <rFont val="Arial"/>
        <family val="2"/>
      </rPr>
      <t>reciproche</t>
    </r>
  </si>
  <si>
    <r>
      <t xml:space="preserve">Ignoramenti presunti </t>
    </r>
    <r>
      <rPr>
        <sz val="8"/>
        <rFont val="Arial"/>
        <family val="2"/>
      </rPr>
      <t>subiti</t>
    </r>
  </si>
  <si>
    <r>
      <t xml:space="preserve">Ignoramenti presunti </t>
    </r>
    <r>
      <rPr>
        <sz val="8"/>
        <rFont val="Arial"/>
        <family val="2"/>
      </rPr>
      <t>reciproci</t>
    </r>
  </si>
  <si>
    <t xml:space="preserve">Foglio elettronico di: </t>
  </si>
  <si>
    <t>interventieducativi.ricerca@csa.tv.it</t>
  </si>
  <si>
    <t>S. O. requisito minimo:</t>
  </si>
  <si>
    <t>Microsoft "OFFICE 2000"</t>
  </si>
  <si>
    <t>Giuseppe MARTINI</t>
  </si>
  <si>
    <t>Maurizio NARDINI</t>
  </si>
  <si>
    <t>Luigino CLAMA</t>
  </si>
  <si>
    <t>Foglio A</t>
  </si>
  <si>
    <t>Foglio A_Pr</t>
  </si>
  <si>
    <t>Foglio B</t>
  </si>
  <si>
    <t>Foglio B_Pr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</si>
</sst>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dd\ mmmm\ yyyy"/>
    <numFmt numFmtId="167" formatCode="d/m/yy"/>
  </numFmts>
  <fonts count="63" x14ac:knownFonts="1">
    <font>
      <sz val="10"/>
      <name val="Arial"/>
    </font>
    <font>
      <b/>
      <sz val="10"/>
      <name val="Arial"/>
      <family val="2"/>
    </font>
    <font>
      <u/>
      <sz val="10"/>
      <color indexed="12"/>
      <name val="Arial"/>
    </font>
    <font>
      <b/>
      <sz val="8"/>
      <name val="Arial"/>
      <family val="2"/>
    </font>
    <font>
      <sz val="10"/>
      <name val="Arial"/>
      <family val="2"/>
    </font>
    <font>
      <b/>
      <sz val="8"/>
      <color indexed="81"/>
      <name val="Tahoma"/>
    </font>
    <font>
      <sz val="8"/>
      <color indexed="81"/>
      <name val="Tahoma"/>
      <family val="2"/>
    </font>
    <font>
      <b/>
      <sz val="8"/>
      <color indexed="81"/>
      <name val="Tahoma"/>
      <family val="2"/>
    </font>
    <font>
      <b/>
      <sz val="8"/>
      <color indexed="81"/>
      <name val="Arial"/>
      <family val="2"/>
    </font>
    <font>
      <sz val="8"/>
      <name val="Arial"/>
      <family val="2"/>
    </font>
    <font>
      <b/>
      <i/>
      <sz val="8"/>
      <name val="Arial"/>
      <family val="2"/>
    </font>
    <font>
      <b/>
      <sz val="12"/>
      <color indexed="13"/>
      <name val="Verdana"/>
      <family val="2"/>
    </font>
    <font>
      <sz val="10"/>
      <name val="Verdana"/>
      <family val="2"/>
    </font>
    <font>
      <b/>
      <sz val="10"/>
      <color indexed="13"/>
      <name val="Verdana"/>
      <family val="2"/>
    </font>
    <font>
      <b/>
      <sz val="10"/>
      <color indexed="8"/>
      <name val="Verdana"/>
      <family val="2"/>
    </font>
    <font>
      <b/>
      <sz val="10"/>
      <name val="Verdana"/>
      <family val="2"/>
    </font>
    <font>
      <b/>
      <sz val="8"/>
      <name val="Verdana"/>
      <family val="2"/>
    </font>
    <font>
      <b/>
      <sz val="11"/>
      <name val="Verdana"/>
      <family val="2"/>
    </font>
    <font>
      <sz val="8"/>
      <name val="Verdana"/>
      <family val="2"/>
    </font>
    <font>
      <sz val="8"/>
      <color indexed="81"/>
      <name val="Verdana"/>
      <family val="2"/>
    </font>
    <font>
      <sz val="8"/>
      <color indexed="81"/>
      <name val="Tahoma"/>
    </font>
    <font>
      <b/>
      <sz val="8"/>
      <color indexed="10"/>
      <name val="Tahoma"/>
      <family val="2"/>
    </font>
    <font>
      <b/>
      <sz val="8"/>
      <color indexed="18"/>
      <name val="Tahoma"/>
      <family val="2"/>
    </font>
    <font>
      <sz val="10"/>
      <color indexed="9"/>
      <name val="Arial"/>
      <family val="2"/>
    </font>
    <font>
      <b/>
      <sz val="10"/>
      <color indexed="9"/>
      <name val="Arial"/>
      <family val="2"/>
    </font>
    <font>
      <b/>
      <sz val="8"/>
      <color indexed="48"/>
      <name val="Tahoma"/>
      <family val="2"/>
    </font>
    <font>
      <sz val="9"/>
      <name val="Arial"/>
      <family val="2"/>
    </font>
    <font>
      <b/>
      <sz val="12"/>
      <color indexed="81"/>
      <name val="Tahoma"/>
      <family val="2"/>
    </font>
    <font>
      <b/>
      <sz val="12"/>
      <name val="Verdana"/>
      <family val="2"/>
    </font>
    <font>
      <sz val="12"/>
      <name val="Verdana"/>
      <family val="2"/>
    </font>
    <font>
      <b/>
      <sz val="14"/>
      <name val="Verdana"/>
      <family val="2"/>
    </font>
    <font>
      <b/>
      <sz val="8"/>
      <color indexed="10"/>
      <name val="Verdana"/>
      <family val="2"/>
    </font>
    <font>
      <b/>
      <sz val="8"/>
      <color indexed="12"/>
      <name val="Verdana"/>
      <family val="2"/>
    </font>
    <font>
      <b/>
      <sz val="12"/>
      <color indexed="62"/>
      <name val="Verdana"/>
      <family val="2"/>
    </font>
    <font>
      <b/>
      <sz val="11"/>
      <color indexed="9"/>
      <name val="Verdana"/>
      <family val="2"/>
    </font>
    <font>
      <sz val="7"/>
      <color indexed="55"/>
      <name val="Verdana"/>
      <family val="2"/>
    </font>
    <font>
      <sz val="9"/>
      <name val="Verdana"/>
      <family val="2"/>
    </font>
    <font>
      <sz val="8"/>
      <color indexed="9"/>
      <name val="Arial"/>
      <family val="2"/>
    </font>
    <font>
      <i/>
      <sz val="8"/>
      <name val="Verdana"/>
      <family val="2"/>
    </font>
    <font>
      <b/>
      <sz val="9"/>
      <name val="Verdana"/>
      <family val="2"/>
    </font>
    <font>
      <b/>
      <sz val="14"/>
      <color indexed="13"/>
      <name val="Arial"/>
      <family val="2"/>
    </font>
    <font>
      <b/>
      <sz val="12"/>
      <color indexed="13"/>
      <name val="Arial"/>
      <family val="2"/>
    </font>
    <font>
      <b/>
      <sz val="10"/>
      <color indexed="13"/>
      <name val="Arial"/>
      <family val="2"/>
    </font>
    <font>
      <b/>
      <sz val="10"/>
      <color indexed="8"/>
      <name val="Arial"/>
      <family val="2"/>
    </font>
    <font>
      <b/>
      <sz val="13"/>
      <color indexed="13"/>
      <name val="Arial"/>
      <family val="2"/>
    </font>
    <font>
      <b/>
      <u/>
      <sz val="13"/>
      <color indexed="13"/>
      <name val="Arial"/>
      <family val="2"/>
    </font>
    <font>
      <b/>
      <sz val="10"/>
      <color indexed="62"/>
      <name val="Arial"/>
      <family val="2"/>
    </font>
    <font>
      <sz val="10"/>
      <color indexed="62"/>
      <name val="Arial"/>
      <family val="2"/>
    </font>
    <font>
      <b/>
      <sz val="11"/>
      <name val="Arial"/>
      <family val="2"/>
    </font>
    <font>
      <sz val="7"/>
      <name val="Arial"/>
      <family val="2"/>
    </font>
    <font>
      <i/>
      <sz val="10"/>
      <name val="Arial"/>
      <family val="2"/>
    </font>
    <font>
      <sz val="14"/>
      <color indexed="9"/>
      <name val="Arial"/>
    </font>
    <font>
      <sz val="20"/>
      <color indexed="9"/>
      <name val="Arial"/>
    </font>
    <font>
      <sz val="12"/>
      <color indexed="9"/>
      <name val="Arial"/>
    </font>
    <font>
      <sz val="8"/>
      <name val="Arial"/>
    </font>
    <font>
      <sz val="8"/>
      <color indexed="9"/>
      <name val="Verdana"/>
      <family val="2"/>
    </font>
    <font>
      <sz val="8"/>
      <color indexed="13"/>
      <name val="Verdana"/>
      <family val="2"/>
    </font>
    <font>
      <i/>
      <sz val="8"/>
      <color indexed="9"/>
      <name val="Verdana"/>
      <family val="2"/>
    </font>
    <font>
      <sz val="10"/>
      <color indexed="9"/>
      <name val="Verdana"/>
      <family val="2"/>
    </font>
    <font>
      <b/>
      <sz val="16"/>
      <color indexed="18"/>
      <name val="Arial"/>
      <family val="2"/>
    </font>
    <font>
      <sz val="10"/>
      <color indexed="9"/>
      <name val="Arial"/>
    </font>
    <font>
      <sz val="8"/>
      <color indexed="10"/>
      <name val="Verdana"/>
      <family val="2"/>
    </font>
    <font>
      <sz val="10"/>
      <color indexed="10"/>
      <name val="Arial"/>
    </font>
  </fonts>
  <fills count="15">
    <fill>
      <patternFill patternType="none"/>
    </fill>
    <fill>
      <patternFill patternType="gray125"/>
    </fill>
    <fill>
      <patternFill patternType="solid">
        <fgColor indexed="8"/>
        <bgColor indexed="64"/>
      </patternFill>
    </fill>
    <fill>
      <patternFill patternType="solid">
        <fgColor indexed="43"/>
        <bgColor indexed="64"/>
      </patternFill>
    </fill>
    <fill>
      <patternFill patternType="solid">
        <fgColor indexed="9"/>
        <bgColor indexed="64"/>
      </patternFill>
    </fill>
    <fill>
      <patternFill patternType="solid">
        <fgColor indexed="10"/>
        <bgColor indexed="64"/>
      </patternFill>
    </fill>
    <fill>
      <patternFill patternType="solid">
        <fgColor indexed="18"/>
        <bgColor indexed="64"/>
      </patternFill>
    </fill>
    <fill>
      <patternFill patternType="solid">
        <fgColor indexed="13"/>
        <bgColor indexed="64"/>
      </patternFill>
    </fill>
    <fill>
      <patternFill patternType="solid">
        <fgColor indexed="26"/>
        <bgColor indexed="64"/>
      </patternFill>
    </fill>
    <fill>
      <patternFill patternType="solid">
        <fgColor indexed="62"/>
        <bgColor indexed="64"/>
      </patternFill>
    </fill>
    <fill>
      <patternFill patternType="solid">
        <fgColor indexed="59"/>
        <bgColor indexed="64"/>
      </patternFill>
    </fill>
    <fill>
      <patternFill patternType="solid">
        <fgColor indexed="19"/>
        <bgColor indexed="64"/>
      </patternFill>
    </fill>
    <fill>
      <patternFill patternType="solid">
        <fgColor indexed="16"/>
        <bgColor indexed="64"/>
      </patternFill>
    </fill>
    <fill>
      <patternFill patternType="solid">
        <fgColor indexed="60"/>
        <bgColor indexed="64"/>
      </patternFill>
    </fill>
    <fill>
      <patternFill patternType="solid">
        <fgColor indexed="42"/>
        <bgColor indexed="64"/>
      </patternFill>
    </fill>
  </fills>
  <borders count="84">
    <border>
      <left/>
      <right/>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style="hair">
        <color indexed="64"/>
      </right>
      <top style="hair">
        <color indexed="64"/>
      </top>
      <bottom/>
      <diagonal/>
    </border>
    <border>
      <left style="thin">
        <color indexed="64"/>
      </left>
      <right/>
      <top/>
      <bottom style="hair">
        <color indexed="64"/>
      </bottom>
      <diagonal/>
    </border>
    <border>
      <left style="hair">
        <color indexed="64"/>
      </left>
      <right/>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top style="thin">
        <color indexed="64"/>
      </top>
      <bottom/>
      <diagonal/>
    </border>
    <border>
      <left/>
      <right/>
      <top style="hair">
        <color indexed="64"/>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right style="hair">
        <color indexed="64"/>
      </right>
      <top style="hair">
        <color indexed="64"/>
      </top>
      <bottom style="thin">
        <color indexed="64"/>
      </bottom>
      <diagonal/>
    </border>
    <border>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style="thin">
        <color indexed="64"/>
      </top>
      <bottom/>
      <diagonal/>
    </border>
    <border>
      <left/>
      <right/>
      <top style="mediumDashed">
        <color indexed="64"/>
      </top>
      <bottom/>
      <diagonal/>
    </border>
    <border>
      <left style="thin">
        <color indexed="65"/>
      </left>
      <right/>
      <top style="thin">
        <color indexed="8"/>
      </top>
      <bottom/>
      <diagonal/>
    </border>
    <border>
      <left style="thin">
        <color indexed="65"/>
      </left>
      <right style="thin">
        <color indexed="8"/>
      </right>
      <top style="thin">
        <color indexed="8"/>
      </top>
      <bottom/>
      <diagonal/>
    </border>
    <border>
      <left style="hair">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hair">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hair">
        <color indexed="64"/>
      </bottom>
      <diagonal/>
    </border>
    <border>
      <left style="thin">
        <color indexed="64"/>
      </left>
      <right/>
      <top style="thin">
        <color indexed="64"/>
      </top>
      <bottom/>
      <diagonal/>
    </border>
    <border>
      <left/>
      <right style="hair">
        <color indexed="64"/>
      </right>
      <top style="thin">
        <color indexed="64"/>
      </top>
      <bottom/>
      <diagonal/>
    </border>
    <border>
      <left style="thin">
        <color indexed="64"/>
      </left>
      <right/>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652">
    <xf numFmtId="0" fontId="0" fillId="0" borderId="0" xfId="0"/>
    <xf numFmtId="0" fontId="0" fillId="0" borderId="0" xfId="0" applyFill="1"/>
    <xf numFmtId="0" fontId="3" fillId="0" borderId="1" xfId="0" applyFont="1" applyFill="1" applyBorder="1" applyAlignment="1" applyProtection="1">
      <alignment horizontal="center" vertical="center"/>
    </xf>
    <xf numFmtId="0" fontId="3" fillId="0" borderId="2" xfId="0" applyFont="1" applyFill="1" applyBorder="1" applyAlignment="1" applyProtection="1">
      <alignment horizontal="center" vertical="center"/>
    </xf>
    <xf numFmtId="0" fontId="9" fillId="0" borderId="3" xfId="0" applyFont="1" applyBorder="1" applyAlignment="1" applyProtection="1">
      <alignment horizontal="center" vertical="center"/>
      <protection locked="0"/>
    </xf>
    <xf numFmtId="0" fontId="9" fillId="0" borderId="3"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9" fillId="0" borderId="3" xfId="0" applyFont="1" applyBorder="1" applyAlignment="1" applyProtection="1">
      <alignment vertical="center"/>
      <protection locked="0"/>
    </xf>
    <xf numFmtId="0" fontId="9" fillId="0" borderId="4" xfId="0" applyFont="1" applyFill="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12" fillId="0" borderId="0" xfId="0" applyFont="1" applyAlignment="1">
      <alignment vertical="center"/>
    </xf>
    <xf numFmtId="0" fontId="12" fillId="0" borderId="0" xfId="0" applyFont="1" applyFill="1" applyAlignment="1" applyProtection="1">
      <alignment vertical="center"/>
      <protection hidden="1"/>
    </xf>
    <xf numFmtId="0" fontId="12" fillId="0" borderId="0" xfId="0" applyFont="1" applyAlignment="1" applyProtection="1">
      <alignment vertical="center"/>
      <protection hidden="1"/>
    </xf>
    <xf numFmtId="0" fontId="14" fillId="0" borderId="0" xfId="0" applyFont="1" applyFill="1" applyAlignment="1" applyProtection="1">
      <alignment vertical="center"/>
      <protection hidden="1"/>
    </xf>
    <xf numFmtId="0" fontId="12" fillId="0" borderId="0" xfId="0" applyFont="1" applyFill="1" applyAlignment="1" applyProtection="1">
      <protection hidden="1"/>
    </xf>
    <xf numFmtId="0" fontId="12" fillId="0" borderId="0" xfId="0" applyFont="1" applyAlignment="1" applyProtection="1">
      <protection hidden="1"/>
    </xf>
    <xf numFmtId="0" fontId="12" fillId="0" borderId="0" xfId="0" applyFont="1" applyFill="1" applyProtection="1">
      <protection hidden="1"/>
    </xf>
    <xf numFmtId="0" fontId="12" fillId="0" borderId="0" xfId="0" applyFont="1" applyProtection="1">
      <protection hidden="1"/>
    </xf>
    <xf numFmtId="0" fontId="18" fillId="0" borderId="0" xfId="0" applyFont="1" applyFill="1" applyAlignment="1" applyProtection="1">
      <alignment vertical="center"/>
      <protection hidden="1"/>
    </xf>
    <xf numFmtId="0" fontId="18" fillId="0" borderId="0" xfId="0" applyFont="1" applyAlignment="1" applyProtection="1">
      <alignment vertical="center"/>
      <protection hidden="1"/>
    </xf>
    <xf numFmtId="0" fontId="18" fillId="0" borderId="2" xfId="0" applyFont="1" applyBorder="1" applyAlignment="1" applyProtection="1">
      <alignment horizontal="center" vertical="center"/>
      <protection hidden="1"/>
    </xf>
    <xf numFmtId="0" fontId="18" fillId="0" borderId="7" xfId="0" applyFont="1" applyBorder="1" applyAlignment="1" applyProtection="1">
      <alignment horizontal="center" vertical="center"/>
      <protection hidden="1"/>
    </xf>
    <xf numFmtId="0" fontId="12" fillId="0" borderId="0" xfId="0" applyFont="1" applyBorder="1" applyProtection="1">
      <protection hidden="1"/>
    </xf>
    <xf numFmtId="0" fontId="12" fillId="0" borderId="0" xfId="0" applyFont="1" applyFill="1" applyBorder="1" applyProtection="1">
      <protection hidden="1"/>
    </xf>
    <xf numFmtId="0" fontId="12" fillId="0" borderId="0" xfId="0" applyFont="1" applyAlignment="1" applyProtection="1">
      <alignment horizontal="center"/>
      <protection hidden="1"/>
    </xf>
    <xf numFmtId="0" fontId="16" fillId="0" borderId="0" xfId="0" applyFont="1" applyFill="1" applyBorder="1" applyAlignment="1" applyProtection="1">
      <alignment horizontal="center" vertical="center"/>
      <protection hidden="1"/>
    </xf>
    <xf numFmtId="0" fontId="18" fillId="0" borderId="0" xfId="0" applyFont="1" applyFill="1" applyBorder="1" applyAlignment="1" applyProtection="1">
      <alignment horizontal="center" vertical="center"/>
      <protection hidden="1"/>
    </xf>
    <xf numFmtId="0" fontId="12" fillId="0" borderId="0" xfId="0" applyFont="1" applyFill="1" applyBorder="1" applyAlignment="1" applyProtection="1">
      <alignment horizontal="center"/>
      <protection hidden="1"/>
    </xf>
    <xf numFmtId="0" fontId="3" fillId="0" borderId="7" xfId="0" applyFont="1" applyFill="1" applyBorder="1" applyAlignment="1" applyProtection="1">
      <alignment horizontal="center" vertical="center"/>
    </xf>
    <xf numFmtId="0" fontId="18" fillId="0" borderId="0" xfId="0" applyFont="1" applyFill="1" applyBorder="1" applyAlignment="1" applyProtection="1">
      <alignment vertical="center"/>
      <protection hidden="1"/>
    </xf>
    <xf numFmtId="0" fontId="0" fillId="0" borderId="0" xfId="0" applyFill="1" applyBorder="1"/>
    <xf numFmtId="0" fontId="9" fillId="0" borderId="8"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9" xfId="0" applyFont="1" applyBorder="1" applyAlignment="1" applyProtection="1">
      <alignment horizontal="center" vertical="center"/>
      <protection locked="0"/>
    </xf>
    <xf numFmtId="0" fontId="9" fillId="0" borderId="10" xfId="0" applyFont="1" applyBorder="1" applyAlignment="1" applyProtection="1">
      <alignment horizontal="center" vertical="center"/>
      <protection locked="0"/>
    </xf>
    <xf numFmtId="0" fontId="9" fillId="0" borderId="11" xfId="0" applyFont="1" applyBorder="1" applyAlignment="1" applyProtection="1">
      <alignment horizontal="center" vertical="center"/>
      <protection locked="0"/>
    </xf>
    <xf numFmtId="0" fontId="9" fillId="0" borderId="9" xfId="0" applyFont="1" applyFill="1" applyBorder="1" applyAlignment="1" applyProtection="1">
      <alignment horizontal="center" vertical="center"/>
      <protection locked="0"/>
    </xf>
    <xf numFmtId="0" fontId="9" fillId="0" borderId="11" xfId="0" applyFont="1" applyFill="1" applyBorder="1" applyAlignment="1" applyProtection="1">
      <alignment horizontal="center" vertical="center"/>
      <protection locked="0"/>
    </xf>
    <xf numFmtId="0" fontId="9" fillId="2" borderId="12" xfId="0" applyFont="1" applyFill="1" applyBorder="1" applyAlignment="1" applyProtection="1">
      <alignment horizontal="center" vertical="center"/>
      <protection locked="0"/>
    </xf>
    <xf numFmtId="0" fontId="9" fillId="2" borderId="3" xfId="0" applyFont="1" applyFill="1" applyBorder="1" applyAlignment="1" applyProtection="1">
      <alignment horizontal="center" vertical="center"/>
      <protection locked="0"/>
    </xf>
    <xf numFmtId="0" fontId="9" fillId="2" borderId="7" xfId="0" applyFont="1" applyFill="1" applyBorder="1" applyAlignment="1" applyProtection="1">
      <alignment horizontal="center" vertical="center"/>
      <protection locked="0"/>
    </xf>
    <xf numFmtId="0" fontId="3" fillId="3" borderId="6" xfId="0" applyFont="1" applyFill="1" applyBorder="1" applyAlignment="1" applyProtection="1">
      <alignment horizontal="center" vertical="justify" textRotation="90"/>
    </xf>
    <xf numFmtId="0" fontId="3" fillId="3" borderId="8" xfId="0" applyFont="1" applyFill="1" applyBorder="1" applyAlignment="1" applyProtection="1">
      <alignment horizontal="center" vertical="center"/>
    </xf>
    <xf numFmtId="0" fontId="3" fillId="3" borderId="1" xfId="0" applyFont="1" applyFill="1" applyBorder="1" applyAlignment="1" applyProtection="1">
      <alignment horizontal="center" vertical="center"/>
    </xf>
    <xf numFmtId="0" fontId="3" fillId="3" borderId="3" xfId="0" applyFont="1" applyFill="1" applyBorder="1" applyAlignment="1" applyProtection="1">
      <alignment horizontal="center" vertical="center"/>
    </xf>
    <xf numFmtId="0" fontId="3" fillId="3" borderId="2"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3" fillId="3" borderId="7" xfId="0" applyFont="1" applyFill="1" applyBorder="1" applyAlignment="1" applyProtection="1">
      <alignment horizontal="center" vertical="center"/>
    </xf>
    <xf numFmtId="0" fontId="12" fillId="0" borderId="0" xfId="0" applyFont="1"/>
    <xf numFmtId="0" fontId="15" fillId="0" borderId="0" xfId="0" applyFont="1" applyBorder="1" applyAlignment="1">
      <alignment horizontal="center" vertical="center"/>
    </xf>
    <xf numFmtId="0" fontId="17" fillId="4" borderId="12" xfId="0" applyFont="1" applyFill="1" applyBorder="1" applyAlignment="1" applyProtection="1">
      <alignment horizontal="center" vertical="center"/>
      <protection hidden="1"/>
    </xf>
    <xf numFmtId="0" fontId="18" fillId="4" borderId="13" xfId="0" applyFont="1" applyFill="1" applyBorder="1" applyAlignment="1" applyProtection="1">
      <alignment horizontal="right" vertical="center"/>
      <protection hidden="1"/>
    </xf>
    <xf numFmtId="0" fontId="18" fillId="4" borderId="14" xfId="0" applyFont="1" applyFill="1" applyBorder="1" applyAlignment="1" applyProtection="1">
      <alignment horizontal="right" vertical="center"/>
      <protection hidden="1"/>
    </xf>
    <xf numFmtId="0" fontId="18" fillId="4" borderId="15" xfId="0" applyFont="1" applyFill="1" applyBorder="1" applyAlignment="1" applyProtection="1">
      <alignment horizontal="right" vertical="center"/>
      <protection hidden="1"/>
    </xf>
    <xf numFmtId="0" fontId="18" fillId="0" borderId="0" xfId="0" applyFont="1" applyFill="1" applyAlignment="1" applyProtection="1">
      <alignment horizontal="center" vertical="center"/>
      <protection hidden="1"/>
    </xf>
    <xf numFmtId="0" fontId="18" fillId="0" borderId="0" xfId="0" applyFont="1" applyFill="1" applyAlignment="1" applyProtection="1">
      <alignment horizontal="right" vertical="center"/>
      <protection hidden="1"/>
    </xf>
    <xf numFmtId="0" fontId="31" fillId="0" borderId="0" xfId="0" applyFont="1" applyFill="1" applyAlignment="1" applyProtection="1">
      <alignment horizontal="left" vertical="center"/>
      <protection hidden="1"/>
    </xf>
    <xf numFmtId="0" fontId="32" fillId="0" borderId="0" xfId="0" applyFont="1" applyFill="1" applyAlignment="1" applyProtection="1">
      <alignment horizontal="left" vertical="center"/>
      <protection hidden="1"/>
    </xf>
    <xf numFmtId="0" fontId="18" fillId="0" borderId="0" xfId="0" applyFont="1" applyFill="1" applyBorder="1" applyAlignment="1" applyProtection="1">
      <alignment horizontal="right" vertical="center"/>
      <protection hidden="1"/>
    </xf>
    <xf numFmtId="0" fontId="15" fillId="0" borderId="0" xfId="0" applyFont="1" applyFill="1" applyBorder="1" applyAlignment="1" applyProtection="1">
      <alignment horizontal="center" vertical="center"/>
      <protection hidden="1"/>
    </xf>
    <xf numFmtId="0" fontId="18" fillId="0" borderId="0" xfId="0" applyFont="1" applyFill="1" applyBorder="1" applyAlignment="1" applyProtection="1">
      <alignment horizontal="left" vertical="center"/>
      <protection hidden="1"/>
    </xf>
    <xf numFmtId="0" fontId="15" fillId="0" borderId="12" xfId="0" applyFont="1" applyFill="1" applyBorder="1" applyAlignment="1">
      <alignment horizontal="center" vertical="center"/>
    </xf>
    <xf numFmtId="0" fontId="33" fillId="0" borderId="0" xfId="0" applyFont="1"/>
    <xf numFmtId="0" fontId="16" fillId="0" borderId="0" xfId="0" applyFont="1" applyFill="1" applyBorder="1" applyAlignment="1">
      <alignment horizontal="right" vertical="center"/>
    </xf>
    <xf numFmtId="0" fontId="16" fillId="0" borderId="0" xfId="0" applyFont="1" applyFill="1" applyAlignment="1" applyProtection="1">
      <alignment horizontal="right" vertical="center"/>
      <protection locked="0"/>
    </xf>
    <xf numFmtId="0" fontId="0" fillId="0" borderId="0" xfId="0" applyFill="1" applyBorder="1" applyAlignment="1">
      <alignment horizontal="center"/>
    </xf>
    <xf numFmtId="0" fontId="12" fillId="0" borderId="0"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hidden="1"/>
    </xf>
    <xf numFmtId="0" fontId="18" fillId="0" borderId="0" xfId="0" applyFont="1" applyAlignment="1" applyProtection="1">
      <alignment horizontal="center"/>
      <protection hidden="1"/>
    </xf>
    <xf numFmtId="2" fontId="18" fillId="0" borderId="0" xfId="0" applyNumberFormat="1" applyFont="1" applyAlignment="1" applyProtection="1">
      <alignment horizontal="center"/>
      <protection hidden="1"/>
    </xf>
    <xf numFmtId="0" fontId="12" fillId="0" borderId="0" xfId="0" applyFont="1" applyAlignment="1" applyProtection="1">
      <alignment horizontal="center" vertical="center"/>
      <protection hidden="1"/>
    </xf>
    <xf numFmtId="0" fontId="18" fillId="0" borderId="16" xfId="0" applyFont="1" applyBorder="1"/>
    <xf numFmtId="0" fontId="18" fillId="0" borderId="17" xfId="0" pivotButton="1" applyFont="1" applyBorder="1"/>
    <xf numFmtId="0" fontId="18" fillId="0" borderId="18" xfId="0" applyFont="1" applyBorder="1"/>
    <xf numFmtId="0" fontId="18" fillId="0" borderId="19" xfId="0" applyFont="1" applyBorder="1"/>
    <xf numFmtId="0" fontId="18" fillId="0" borderId="20" xfId="0" applyFont="1" applyBorder="1"/>
    <xf numFmtId="0" fontId="18" fillId="0" borderId="16" xfId="0" applyFont="1" applyBorder="1" applyAlignment="1">
      <alignment horizontal="center"/>
    </xf>
    <xf numFmtId="0" fontId="18" fillId="0" borderId="18" xfId="0" applyFont="1" applyBorder="1" applyAlignment="1">
      <alignment horizontal="center"/>
    </xf>
    <xf numFmtId="0" fontId="18" fillId="0" borderId="21" xfId="0" applyFont="1" applyBorder="1" applyAlignment="1">
      <alignment horizontal="center"/>
    </xf>
    <xf numFmtId="0" fontId="18" fillId="0" borderId="16" xfId="0" applyNumberFormat="1" applyFont="1" applyBorder="1" applyAlignment="1">
      <alignment horizontal="center"/>
    </xf>
    <xf numFmtId="0" fontId="18" fillId="0" borderId="18" xfId="0" applyNumberFormat="1" applyFont="1" applyBorder="1" applyAlignment="1">
      <alignment horizontal="center"/>
    </xf>
    <xf numFmtId="0" fontId="18" fillId="0" borderId="21" xfId="0" applyNumberFormat="1" applyFont="1" applyBorder="1" applyAlignment="1">
      <alignment horizontal="center"/>
    </xf>
    <xf numFmtId="0" fontId="18" fillId="0" borderId="20" xfId="0" applyNumberFormat="1" applyFont="1" applyBorder="1" applyAlignment="1">
      <alignment horizontal="center"/>
    </xf>
    <xf numFmtId="0" fontId="18" fillId="0" borderId="0" xfId="0" applyNumberFormat="1" applyFont="1" applyAlignment="1">
      <alignment horizontal="center"/>
    </xf>
    <xf numFmtId="0" fontId="18" fillId="0" borderId="22" xfId="0" applyNumberFormat="1" applyFont="1" applyBorder="1" applyAlignment="1">
      <alignment horizontal="center"/>
    </xf>
    <xf numFmtId="0" fontId="18" fillId="0" borderId="23" xfId="0" applyFont="1" applyBorder="1"/>
    <xf numFmtId="0" fontId="18" fillId="0" borderId="23" xfId="0" applyNumberFormat="1" applyFont="1" applyBorder="1" applyAlignment="1">
      <alignment horizontal="center"/>
    </xf>
    <xf numFmtId="0" fontId="18" fillId="0" borderId="24" xfId="0" applyNumberFormat="1" applyFont="1" applyBorder="1" applyAlignment="1">
      <alignment horizontal="center"/>
    </xf>
    <xf numFmtId="0" fontId="18" fillId="0" borderId="17" xfId="0" applyNumberFormat="1" applyFont="1" applyBorder="1" applyAlignment="1">
      <alignment horizontal="center"/>
    </xf>
    <xf numFmtId="0" fontId="34" fillId="5" borderId="25" xfId="0" applyFont="1" applyFill="1" applyBorder="1" applyAlignment="1" applyProtection="1">
      <alignment horizontal="center" vertical="center"/>
      <protection hidden="1"/>
    </xf>
    <xf numFmtId="0" fontId="17" fillId="3" borderId="26" xfId="0" applyFont="1" applyFill="1" applyBorder="1" applyAlignment="1" applyProtection="1">
      <alignment horizontal="center" vertical="center"/>
      <protection hidden="1"/>
    </xf>
    <xf numFmtId="0" fontId="17" fillId="3" borderId="27" xfId="0" applyFont="1" applyFill="1" applyBorder="1" applyAlignment="1" applyProtection="1">
      <alignment horizontal="center" vertical="center"/>
      <protection hidden="1"/>
    </xf>
    <xf numFmtId="0" fontId="17" fillId="3" borderId="25" xfId="0" applyFont="1" applyFill="1" applyBorder="1" applyAlignment="1" applyProtection="1">
      <alignment horizontal="center" vertical="center"/>
      <protection hidden="1"/>
    </xf>
    <xf numFmtId="0" fontId="18" fillId="0" borderId="28" xfId="0" applyFont="1" applyFill="1" applyBorder="1" applyAlignment="1" applyProtection="1">
      <alignment horizontal="right" vertical="center"/>
      <protection hidden="1"/>
    </xf>
    <xf numFmtId="0" fontId="11" fillId="6" borderId="0" xfId="0" applyFont="1" applyFill="1" applyProtection="1">
      <protection hidden="1"/>
    </xf>
    <xf numFmtId="0" fontId="12" fillId="6" borderId="0" xfId="0" applyFont="1" applyFill="1" applyProtection="1">
      <protection hidden="1"/>
    </xf>
    <xf numFmtId="0" fontId="13" fillId="6" borderId="0" xfId="0" applyFont="1" applyFill="1" applyAlignment="1" applyProtection="1">
      <alignment horizontal="right" vertical="center"/>
      <protection hidden="1"/>
    </xf>
    <xf numFmtId="0" fontId="12" fillId="6" borderId="0" xfId="0" applyFont="1" applyFill="1" applyAlignment="1" applyProtection="1">
      <alignment vertical="center"/>
      <protection hidden="1"/>
    </xf>
    <xf numFmtId="0" fontId="15" fillId="0" borderId="0" xfId="0" applyFont="1" applyBorder="1" applyAlignment="1" applyProtection="1">
      <alignment horizontal="right" vertical="center"/>
      <protection hidden="1"/>
    </xf>
    <xf numFmtId="0" fontId="15" fillId="0" borderId="12" xfId="0" applyFont="1" applyBorder="1" applyAlignment="1" applyProtection="1">
      <alignment horizontal="center" vertical="center"/>
      <protection hidden="1"/>
    </xf>
    <xf numFmtId="0" fontId="18" fillId="4" borderId="29" xfId="0" applyFont="1" applyFill="1" applyBorder="1" applyProtection="1">
      <protection hidden="1"/>
    </xf>
    <xf numFmtId="0" fontId="18" fillId="4" borderId="29" xfId="0" applyFont="1" applyFill="1" applyBorder="1" applyAlignment="1" applyProtection="1">
      <protection hidden="1"/>
    </xf>
    <xf numFmtId="0" fontId="35" fillId="0" borderId="0" xfId="0" applyFont="1" applyAlignment="1" applyProtection="1">
      <alignment horizontal="left" vertical="center"/>
      <protection hidden="1"/>
    </xf>
    <xf numFmtId="0" fontId="0" fillId="0" borderId="0" xfId="0" applyFill="1" applyProtection="1">
      <protection hidden="1"/>
    </xf>
    <xf numFmtId="0" fontId="0" fillId="0" borderId="29" xfId="0" applyBorder="1" applyProtection="1">
      <protection hidden="1"/>
    </xf>
    <xf numFmtId="0" fontId="18" fillId="0" borderId="29" xfId="0" applyFont="1" applyBorder="1" applyProtection="1">
      <protection hidden="1"/>
    </xf>
    <xf numFmtId="0" fontId="18" fillId="4" borderId="30" xfId="0" applyFont="1" applyFill="1" applyBorder="1" applyProtection="1">
      <protection hidden="1"/>
    </xf>
    <xf numFmtId="0" fontId="18" fillId="4" borderId="30" xfId="0" applyFont="1" applyFill="1" applyBorder="1" applyAlignment="1" applyProtection="1">
      <alignment horizontal="right" vertical="center"/>
      <protection hidden="1"/>
    </xf>
    <xf numFmtId="0" fontId="0" fillId="0" borderId="30" xfId="0" applyBorder="1" applyProtection="1">
      <protection hidden="1"/>
    </xf>
    <xf numFmtId="0" fontId="18" fillId="0" borderId="30" xfId="0" applyFont="1" applyBorder="1" applyProtection="1">
      <protection hidden="1"/>
    </xf>
    <xf numFmtId="0" fontId="0" fillId="0" borderId="28" xfId="0" applyFill="1" applyBorder="1" applyProtection="1">
      <protection hidden="1"/>
    </xf>
    <xf numFmtId="0" fontId="18" fillId="0" borderId="28" xfId="0" applyFont="1" applyFill="1" applyBorder="1" applyProtection="1">
      <protection hidden="1"/>
    </xf>
    <xf numFmtId="0" fontId="17" fillId="0" borderId="31" xfId="0" applyFont="1" applyFill="1" applyBorder="1" applyAlignment="1" applyProtection="1">
      <alignment horizontal="center" vertical="center"/>
      <protection hidden="1"/>
    </xf>
    <xf numFmtId="0" fontId="18" fillId="4" borderId="32" xfId="0" applyFont="1" applyFill="1" applyBorder="1" applyAlignment="1" applyProtection="1">
      <alignment horizontal="right" vertical="center"/>
      <protection hidden="1"/>
    </xf>
    <xf numFmtId="0" fontId="0" fillId="0" borderId="0" xfId="0" applyProtection="1">
      <protection hidden="1"/>
    </xf>
    <xf numFmtId="0" fontId="18" fillId="0" borderId="0" xfId="0" applyFont="1" applyBorder="1" applyProtection="1">
      <protection hidden="1"/>
    </xf>
    <xf numFmtId="0" fontId="18" fillId="0" borderId="0" xfId="0" applyFont="1" applyFill="1" applyBorder="1" applyProtection="1">
      <protection hidden="1"/>
    </xf>
    <xf numFmtId="0" fontId="0" fillId="7" borderId="33" xfId="0" applyFill="1" applyBorder="1" applyAlignment="1" applyProtection="1">
      <alignment horizontal="right" vertical="center"/>
      <protection hidden="1"/>
    </xf>
    <xf numFmtId="0" fontId="0" fillId="7" borderId="33" xfId="0" applyFill="1" applyBorder="1" applyProtection="1">
      <protection hidden="1"/>
    </xf>
    <xf numFmtId="0" fontId="15" fillId="7" borderId="33" xfId="0" applyFont="1" applyFill="1" applyBorder="1" applyAlignment="1" applyProtection="1">
      <alignment horizontal="right" vertical="center"/>
      <protection hidden="1"/>
    </xf>
    <xf numFmtId="0" fontId="0" fillId="3" borderId="0" xfId="0" applyFill="1" applyBorder="1" applyAlignment="1" applyProtection="1">
      <alignment horizontal="right" vertical="center"/>
      <protection hidden="1"/>
    </xf>
    <xf numFmtId="0" fontId="18" fillId="3" borderId="29" xfId="0" applyFont="1" applyFill="1" applyBorder="1" applyAlignment="1" applyProtection="1">
      <alignment horizontal="right" vertical="center"/>
      <protection hidden="1"/>
    </xf>
    <xf numFmtId="0" fontId="0" fillId="3" borderId="29" xfId="0" applyFill="1" applyBorder="1" applyProtection="1">
      <protection hidden="1"/>
    </xf>
    <xf numFmtId="0" fontId="18" fillId="3" borderId="29" xfId="0" applyFont="1" applyFill="1" applyBorder="1" applyAlignment="1" applyProtection="1">
      <alignment horizontal="center" vertical="center"/>
      <protection hidden="1"/>
    </xf>
    <xf numFmtId="0" fontId="18" fillId="3" borderId="13" xfId="0" applyFont="1" applyFill="1" applyBorder="1" applyAlignment="1" applyProtection="1">
      <alignment horizontal="right" vertical="center"/>
      <protection hidden="1"/>
    </xf>
    <xf numFmtId="0" fontId="18" fillId="3" borderId="30" xfId="0" applyFont="1" applyFill="1" applyBorder="1" applyAlignment="1" applyProtection="1">
      <alignment horizontal="right" vertical="center"/>
      <protection hidden="1"/>
    </xf>
    <xf numFmtId="0" fontId="0" fillId="3" borderId="30" xfId="0" applyFill="1" applyBorder="1" applyProtection="1">
      <protection hidden="1"/>
    </xf>
    <xf numFmtId="0" fontId="18" fillId="3" borderId="30" xfId="0" applyFont="1" applyFill="1" applyBorder="1" applyAlignment="1" applyProtection="1">
      <alignment horizontal="center" vertical="center"/>
      <protection hidden="1"/>
    </xf>
    <xf numFmtId="0" fontId="18" fillId="3" borderId="14" xfId="0" applyFont="1" applyFill="1" applyBorder="1" applyAlignment="1" applyProtection="1">
      <alignment horizontal="right" vertical="center"/>
      <protection hidden="1"/>
    </xf>
    <xf numFmtId="0" fontId="12" fillId="3" borderId="30" xfId="0" applyFont="1" applyFill="1" applyBorder="1" applyAlignment="1" applyProtection="1">
      <protection hidden="1"/>
    </xf>
    <xf numFmtId="0" fontId="0" fillId="0" borderId="0" xfId="0" applyBorder="1" applyProtection="1">
      <protection hidden="1"/>
    </xf>
    <xf numFmtId="0" fontId="0" fillId="0" borderId="0" xfId="0" applyFill="1" applyBorder="1" applyProtection="1">
      <protection hidden="1"/>
    </xf>
    <xf numFmtId="0" fontId="23" fillId="0" borderId="0" xfId="0" applyFont="1" applyAlignment="1" applyProtection="1">
      <alignment horizontal="center" vertical="center"/>
      <protection hidden="1"/>
    </xf>
    <xf numFmtId="0" fontId="29" fillId="0" borderId="0" xfId="0" applyFont="1" applyProtection="1">
      <protection hidden="1"/>
    </xf>
    <xf numFmtId="0" fontId="30" fillId="0" borderId="0" xfId="0" applyFont="1" applyProtection="1">
      <protection hidden="1"/>
    </xf>
    <xf numFmtId="0" fontId="15" fillId="0" borderId="12" xfId="0" applyFont="1" applyBorder="1" applyAlignment="1" applyProtection="1">
      <alignment horizontal="center" vertical="center"/>
      <protection locked="0"/>
    </xf>
    <xf numFmtId="0" fontId="0" fillId="0" borderId="33" xfId="0" applyBorder="1" applyProtection="1">
      <protection locked="0" hidden="1"/>
    </xf>
    <xf numFmtId="0" fontId="1" fillId="0" borderId="33" xfId="0" applyFont="1" applyBorder="1" applyProtection="1">
      <protection locked="0" hidden="1"/>
    </xf>
    <xf numFmtId="0" fontId="1" fillId="0" borderId="34" xfId="0" applyFont="1" applyBorder="1" applyAlignment="1" applyProtection="1">
      <alignment horizontal="center" vertical="center"/>
      <protection locked="0" hidden="1"/>
    </xf>
    <xf numFmtId="0" fontId="1" fillId="0" borderId="35" xfId="0" applyFont="1" applyBorder="1" applyAlignment="1" applyProtection="1">
      <alignment horizontal="center" vertical="center"/>
      <protection locked="0" hidden="1"/>
    </xf>
    <xf numFmtId="0" fontId="1" fillId="0" borderId="36" xfId="0" applyFont="1" applyBorder="1" applyAlignment="1" applyProtection="1">
      <alignment horizontal="center" vertical="center"/>
      <protection locked="0" hidden="1"/>
    </xf>
    <xf numFmtId="0" fontId="1" fillId="0" borderId="37" xfId="0" applyFont="1" applyBorder="1" applyAlignment="1" applyProtection="1">
      <alignment horizontal="center" vertical="center"/>
      <protection locked="0" hidden="1"/>
    </xf>
    <xf numFmtId="0" fontId="24" fillId="5" borderId="1" xfId="0" applyFont="1" applyFill="1" applyBorder="1" applyAlignment="1" applyProtection="1">
      <alignment horizontal="center" vertical="center"/>
      <protection locked="0" hidden="1"/>
    </xf>
    <xf numFmtId="0" fontId="1" fillId="0" borderId="38" xfId="0" applyFont="1" applyFill="1" applyBorder="1" applyAlignment="1" applyProtection="1">
      <alignment horizontal="center" vertical="center"/>
      <protection locked="0" hidden="1"/>
    </xf>
    <xf numFmtId="0" fontId="1" fillId="0" borderId="1" xfId="0" applyFont="1" applyFill="1" applyBorder="1" applyAlignment="1" applyProtection="1">
      <alignment horizontal="center" vertical="center"/>
      <protection locked="0" hidden="1"/>
    </xf>
    <xf numFmtId="0" fontId="3" fillId="0" borderId="27" xfId="0" applyFont="1" applyFill="1" applyBorder="1" applyAlignment="1" applyProtection="1">
      <alignment horizontal="center" vertical="center"/>
      <protection locked="0" hidden="1"/>
    </xf>
    <xf numFmtId="0" fontId="3" fillId="0" borderId="39" xfId="0" applyFont="1" applyBorder="1" applyAlignment="1" applyProtection="1">
      <alignment horizontal="center" vertical="center"/>
      <protection locked="0" hidden="1"/>
    </xf>
    <xf numFmtId="0" fontId="9" fillId="0" borderId="11" xfId="0" applyFont="1" applyBorder="1" applyAlignment="1" applyProtection="1">
      <alignment vertical="center"/>
      <protection locked="0" hidden="1"/>
    </xf>
    <xf numFmtId="0" fontId="9" fillId="0" borderId="29" xfId="0" applyFont="1" applyBorder="1" applyAlignment="1" applyProtection="1">
      <alignment vertical="center"/>
      <protection locked="0" hidden="1"/>
    </xf>
    <xf numFmtId="0" fontId="3" fillId="0" borderId="11" xfId="0" applyFont="1" applyFill="1" applyBorder="1" applyAlignment="1" applyProtection="1">
      <alignment horizontal="center" vertical="center"/>
      <protection locked="0" hidden="1"/>
    </xf>
    <xf numFmtId="0" fontId="9" fillId="0" borderId="38" xfId="0" applyFont="1" applyBorder="1" applyAlignment="1" applyProtection="1">
      <alignment horizontal="center" vertical="center"/>
      <protection locked="0" hidden="1"/>
    </xf>
    <xf numFmtId="0" fontId="9" fillId="0" borderId="8" xfId="0" applyFont="1" applyBorder="1" applyAlignment="1" applyProtection="1">
      <alignment horizontal="center" vertical="center"/>
      <protection locked="0" hidden="1"/>
    </xf>
    <xf numFmtId="0" fontId="9" fillId="0" borderId="1" xfId="0" applyFont="1" applyBorder="1" applyAlignment="1" applyProtection="1">
      <alignment horizontal="center" vertical="center"/>
      <protection locked="0" hidden="1"/>
    </xf>
    <xf numFmtId="0" fontId="9" fillId="0" borderId="4" xfId="0" applyFont="1" applyBorder="1" applyAlignment="1" applyProtection="1">
      <alignment horizontal="center" vertical="center"/>
      <protection locked="0" hidden="1"/>
    </xf>
    <xf numFmtId="0" fontId="9" fillId="0" borderId="2" xfId="0" applyFont="1" applyBorder="1" applyAlignment="1" applyProtection="1">
      <alignment horizontal="center" vertical="center"/>
      <protection locked="0" hidden="1"/>
    </xf>
    <xf numFmtId="0" fontId="26" fillId="0" borderId="25" xfId="0" applyFont="1" applyBorder="1" applyAlignment="1" applyProtection="1">
      <alignment horizontal="center"/>
      <protection locked="0" hidden="1"/>
    </xf>
    <xf numFmtId="0" fontId="3" fillId="0" borderId="4" xfId="0" applyFont="1" applyBorder="1" applyAlignment="1" applyProtection="1">
      <alignment horizontal="center" vertical="center"/>
      <protection locked="0" hidden="1"/>
    </xf>
    <xf numFmtId="0" fontId="9" fillId="0" borderId="40" xfId="0" applyFont="1" applyBorder="1" applyAlignment="1" applyProtection="1">
      <alignment vertical="center"/>
      <protection locked="0" hidden="1"/>
    </xf>
    <xf numFmtId="0" fontId="9" fillId="0" borderId="30" xfId="0" applyFont="1" applyBorder="1" applyAlignment="1" applyProtection="1">
      <alignment vertical="center"/>
      <protection locked="0" hidden="1"/>
    </xf>
    <xf numFmtId="0" fontId="3" fillId="0" borderId="40" xfId="0" applyFont="1" applyFill="1" applyBorder="1" applyAlignment="1" applyProtection="1">
      <alignment horizontal="center" vertical="center"/>
      <protection locked="0" hidden="1"/>
    </xf>
    <xf numFmtId="0" fontId="9" fillId="0" borderId="3" xfId="0" applyFont="1" applyBorder="1" applyAlignment="1" applyProtection="1">
      <alignment horizontal="center" vertical="center"/>
      <protection locked="0" hidden="1"/>
    </xf>
    <xf numFmtId="0" fontId="3" fillId="0" borderId="5" xfId="0" applyFont="1" applyBorder="1" applyAlignment="1" applyProtection="1">
      <alignment horizontal="center" vertical="center"/>
      <protection locked="0" hidden="1"/>
    </xf>
    <xf numFmtId="0" fontId="9" fillId="0" borderId="41" xfId="0" applyFont="1" applyBorder="1" applyAlignment="1" applyProtection="1">
      <alignment vertical="center"/>
      <protection locked="0" hidden="1"/>
    </xf>
    <xf numFmtId="0" fontId="9" fillId="0" borderId="32" xfId="0" applyFont="1" applyBorder="1" applyAlignment="1" applyProtection="1">
      <alignment vertical="center"/>
      <protection locked="0" hidden="1"/>
    </xf>
    <xf numFmtId="0" fontId="3" fillId="0" borderId="7" xfId="0" applyFont="1" applyFill="1" applyBorder="1" applyAlignment="1" applyProtection="1">
      <alignment horizontal="center" vertical="center"/>
      <protection locked="0" hidden="1"/>
    </xf>
    <xf numFmtId="0" fontId="9" fillId="0" borderId="5" xfId="0" applyFont="1" applyBorder="1" applyAlignment="1" applyProtection="1">
      <alignment horizontal="center" vertical="center"/>
      <protection locked="0" hidden="1"/>
    </xf>
    <xf numFmtId="0" fontId="9" fillId="0" borderId="6" xfId="0" applyFont="1" applyBorder="1" applyAlignment="1" applyProtection="1">
      <alignment horizontal="center" vertical="center"/>
      <protection locked="0" hidden="1"/>
    </xf>
    <xf numFmtId="0" fontId="9" fillId="0" borderId="7" xfId="0" applyFont="1" applyBorder="1" applyAlignment="1" applyProtection="1">
      <alignment horizontal="center" vertical="center"/>
      <protection locked="0" hidden="1"/>
    </xf>
    <xf numFmtId="0" fontId="26" fillId="0" borderId="26" xfId="0" applyFont="1" applyBorder="1" applyAlignment="1" applyProtection="1">
      <alignment horizontal="center"/>
      <protection locked="0" hidden="1"/>
    </xf>
    <xf numFmtId="0" fontId="18" fillId="0" borderId="42" xfId="0" applyFont="1" applyBorder="1"/>
    <xf numFmtId="2" fontId="18" fillId="0" borderId="16" xfId="0" applyNumberFormat="1" applyFont="1" applyBorder="1" applyAlignment="1">
      <alignment horizontal="center"/>
    </xf>
    <xf numFmtId="2" fontId="18" fillId="0" borderId="18" xfId="0" applyNumberFormat="1" applyFont="1" applyBorder="1" applyAlignment="1">
      <alignment horizontal="center"/>
    </xf>
    <xf numFmtId="2" fontId="18" fillId="0" borderId="21" xfId="0" applyNumberFormat="1" applyFont="1" applyBorder="1" applyAlignment="1">
      <alignment horizontal="center"/>
    </xf>
    <xf numFmtId="2" fontId="18" fillId="0" borderId="20" xfId="0" applyNumberFormat="1" applyFont="1" applyBorder="1" applyAlignment="1">
      <alignment horizontal="center"/>
    </xf>
    <xf numFmtId="2" fontId="18" fillId="0" borderId="0" xfId="0" applyNumberFormat="1" applyFont="1" applyAlignment="1">
      <alignment horizontal="center"/>
    </xf>
    <xf numFmtId="2" fontId="18" fillId="0" borderId="22" xfId="0" applyNumberFormat="1" applyFont="1" applyBorder="1" applyAlignment="1">
      <alignment horizontal="center"/>
    </xf>
    <xf numFmtId="0" fontId="12" fillId="0" borderId="0" xfId="0" applyFont="1" applyAlignment="1" applyProtection="1">
      <alignment horizontal="right"/>
      <protection hidden="1"/>
    </xf>
    <xf numFmtId="0" fontId="18" fillId="0" borderId="0" xfId="0" applyFont="1" applyAlignment="1" applyProtection="1">
      <alignment horizontal="center" vertical="center"/>
      <protection hidden="1"/>
    </xf>
    <xf numFmtId="0" fontId="18" fillId="0" borderId="0" xfId="0" applyFont="1" applyFill="1" applyBorder="1" applyAlignment="1" applyProtection="1">
      <alignment horizontal="center"/>
      <protection hidden="1"/>
    </xf>
    <xf numFmtId="1" fontId="18" fillId="0" borderId="42" xfId="0" applyNumberFormat="1" applyFont="1" applyBorder="1" applyAlignment="1">
      <alignment horizontal="center"/>
    </xf>
    <xf numFmtId="1" fontId="18" fillId="0" borderId="43" xfId="0" applyNumberFormat="1" applyFont="1" applyBorder="1" applyAlignment="1">
      <alignment horizontal="center"/>
    </xf>
    <xf numFmtId="1" fontId="18" fillId="0" borderId="44" xfId="0" applyNumberFormat="1" applyFont="1" applyBorder="1" applyAlignment="1">
      <alignment horizontal="center"/>
    </xf>
    <xf numFmtId="1" fontId="18" fillId="0" borderId="0" xfId="0" applyNumberFormat="1" applyFont="1" applyAlignment="1" applyProtection="1">
      <alignment horizontal="center"/>
      <protection hidden="1"/>
    </xf>
    <xf numFmtId="0" fontId="9" fillId="0" borderId="45" xfId="0" applyFont="1" applyBorder="1" applyAlignment="1" applyProtection="1">
      <alignment vertical="center"/>
      <protection locked="0" hidden="1"/>
    </xf>
    <xf numFmtId="0" fontId="28" fillId="0" borderId="0" xfId="0" applyFont="1" applyProtection="1">
      <protection hidden="1"/>
    </xf>
    <xf numFmtId="0" fontId="18" fillId="0" borderId="0" xfId="0" applyFont="1" applyAlignment="1" applyProtection="1">
      <alignment horizontal="left" vertical="center"/>
      <protection hidden="1"/>
    </xf>
    <xf numFmtId="0" fontId="9" fillId="0" borderId="46" xfId="0" applyFont="1" applyFill="1" applyBorder="1" applyAlignment="1" applyProtection="1">
      <alignment horizontal="center"/>
      <protection locked="0" hidden="1"/>
    </xf>
    <xf numFmtId="0" fontId="9" fillId="0" borderId="0" xfId="0" applyFont="1"/>
    <xf numFmtId="0" fontId="9" fillId="0" borderId="0" xfId="0" applyFont="1" applyAlignment="1">
      <alignment horizontal="center"/>
    </xf>
    <xf numFmtId="0" fontId="37" fillId="0" borderId="0" xfId="0" applyFont="1" applyAlignment="1">
      <alignment horizontal="center"/>
    </xf>
    <xf numFmtId="2" fontId="16" fillId="4" borderId="27" xfId="0" applyNumberFormat="1" applyFont="1" applyFill="1" applyBorder="1" applyAlignment="1" applyProtection="1">
      <alignment horizontal="center" vertical="center"/>
      <protection hidden="1"/>
    </xf>
    <xf numFmtId="2" fontId="16" fillId="4" borderId="25" xfId="0" applyNumberFormat="1" applyFont="1" applyFill="1" applyBorder="1" applyAlignment="1" applyProtection="1">
      <alignment horizontal="center" vertical="center"/>
      <protection hidden="1"/>
    </xf>
    <xf numFmtId="2" fontId="16" fillId="4" borderId="26" xfId="0" applyNumberFormat="1" applyFont="1" applyFill="1" applyBorder="1" applyAlignment="1" applyProtection="1">
      <alignment horizontal="center" vertical="center"/>
      <protection hidden="1"/>
    </xf>
    <xf numFmtId="0" fontId="0" fillId="7" borderId="0" xfId="0" applyFill="1" applyBorder="1" applyAlignment="1" applyProtection="1">
      <alignment horizontal="right" vertical="center"/>
      <protection hidden="1"/>
    </xf>
    <xf numFmtId="0" fontId="18" fillId="0" borderId="0" xfId="0" applyFont="1" applyProtection="1">
      <protection hidden="1"/>
    </xf>
    <xf numFmtId="0" fontId="18" fillId="0" borderId="0" xfId="0" applyFont="1" applyFill="1" applyProtection="1">
      <protection hidden="1"/>
    </xf>
    <xf numFmtId="0" fontId="18" fillId="0" borderId="0" xfId="0" applyFont="1" applyAlignment="1">
      <alignment horizontal="center" vertical="center"/>
    </xf>
    <xf numFmtId="0" fontId="18" fillId="0" borderId="0" xfId="0" applyFont="1" applyAlignment="1">
      <alignment vertical="center"/>
    </xf>
    <xf numFmtId="0" fontId="18" fillId="0" borderId="0" xfId="0" applyFont="1" applyFill="1" applyAlignment="1">
      <alignment vertical="center"/>
    </xf>
    <xf numFmtId="0" fontId="18" fillId="0" borderId="4" xfId="0" applyFont="1" applyBorder="1" applyAlignment="1" applyProtection="1">
      <alignment vertical="center"/>
      <protection hidden="1"/>
    </xf>
    <xf numFmtId="0" fontId="18" fillId="0" borderId="3" xfId="0" applyFont="1" applyBorder="1" applyAlignment="1" applyProtection="1">
      <alignment vertical="center"/>
      <protection hidden="1"/>
    </xf>
    <xf numFmtId="0" fontId="18" fillId="0" borderId="5" xfId="0" applyFont="1" applyBorder="1" applyAlignment="1" applyProtection="1">
      <alignment vertical="center"/>
      <protection hidden="1"/>
    </xf>
    <xf numFmtId="0" fontId="18" fillId="0" borderId="6" xfId="0" applyFont="1" applyBorder="1" applyAlignment="1" applyProtection="1">
      <alignment vertical="center"/>
      <protection hidden="1"/>
    </xf>
    <xf numFmtId="0" fontId="18" fillId="0" borderId="3" xfId="0" applyFont="1" applyBorder="1" applyAlignment="1" applyProtection="1">
      <alignment horizontal="center" vertical="center"/>
      <protection hidden="1"/>
    </xf>
    <xf numFmtId="0" fontId="18" fillId="0" borderId="6" xfId="0" applyFont="1" applyBorder="1" applyAlignment="1" applyProtection="1">
      <alignment horizontal="center" vertical="center"/>
      <protection hidden="1"/>
    </xf>
    <xf numFmtId="0" fontId="18" fillId="0" borderId="4" xfId="0" applyFont="1" applyBorder="1" applyAlignment="1" applyProtection="1">
      <alignment horizontal="center" vertical="center"/>
      <protection hidden="1"/>
    </xf>
    <xf numFmtId="0" fontId="18" fillId="0" borderId="5" xfId="0" applyFont="1" applyBorder="1" applyAlignment="1" applyProtection="1">
      <alignment horizontal="center" vertical="center"/>
      <protection hidden="1"/>
    </xf>
    <xf numFmtId="0" fontId="9" fillId="0" borderId="39" xfId="0" applyFont="1" applyBorder="1" applyAlignment="1" applyProtection="1">
      <alignment horizontal="center" vertical="center"/>
      <protection locked="0" hidden="1"/>
    </xf>
    <xf numFmtId="0" fontId="9" fillId="0" borderId="47" xfId="0" applyFont="1" applyBorder="1" applyAlignment="1" applyProtection="1">
      <alignment horizontal="center" vertical="center"/>
      <protection locked="0" hidden="1"/>
    </xf>
    <xf numFmtId="0" fontId="1" fillId="0" borderId="34" xfId="0" applyFont="1" applyFill="1" applyBorder="1" applyAlignment="1" applyProtection="1">
      <alignment horizontal="center" vertical="center"/>
      <protection locked="0" hidden="1"/>
    </xf>
    <xf numFmtId="0" fontId="1" fillId="0" borderId="37" xfId="0" applyFont="1" applyFill="1" applyBorder="1" applyAlignment="1" applyProtection="1">
      <alignment horizontal="center" vertical="center"/>
      <protection locked="0" hidden="1"/>
    </xf>
    <xf numFmtId="0" fontId="9" fillId="0" borderId="48" xfId="0" applyFont="1" applyFill="1" applyBorder="1" applyAlignment="1" applyProtection="1">
      <alignment horizontal="center" vertical="center"/>
      <protection hidden="1"/>
    </xf>
    <xf numFmtId="0" fontId="12" fillId="0" borderId="0" xfId="0" applyFont="1" applyFill="1" applyAlignment="1" applyProtection="1">
      <alignment horizontal="center"/>
      <protection hidden="1"/>
    </xf>
    <xf numFmtId="0" fontId="12" fillId="0" borderId="0" xfId="0" applyFont="1" applyFill="1" applyAlignment="1" applyProtection="1">
      <alignment horizontal="center" vertical="center"/>
      <protection hidden="1"/>
    </xf>
    <xf numFmtId="0" fontId="18" fillId="0" borderId="19" xfId="0" applyFont="1" applyBorder="1" applyAlignment="1">
      <alignment horizontal="center"/>
    </xf>
    <xf numFmtId="0" fontId="0" fillId="0" borderId="0" xfId="0" applyAlignment="1">
      <alignment horizontal="center"/>
    </xf>
    <xf numFmtId="0" fontId="18" fillId="0" borderId="0" xfId="0" applyFont="1" applyFill="1" applyAlignment="1" applyProtection="1">
      <alignment horizontal="center"/>
      <protection hidden="1"/>
    </xf>
    <xf numFmtId="0" fontId="15" fillId="0" borderId="33" xfId="0" applyFont="1" applyBorder="1" applyAlignment="1" applyProtection="1">
      <alignment horizontal="center" vertical="center"/>
      <protection hidden="1"/>
    </xf>
    <xf numFmtId="0" fontId="39" fillId="0" borderId="12" xfId="0" applyFont="1" applyBorder="1" applyAlignment="1" applyProtection="1">
      <alignment horizontal="center" vertical="center"/>
      <protection hidden="1"/>
    </xf>
    <xf numFmtId="0" fontId="36" fillId="0" borderId="0" xfId="0" applyFont="1" applyAlignment="1" applyProtection="1">
      <alignment horizontal="left" vertical="center"/>
      <protection hidden="1"/>
    </xf>
    <xf numFmtId="0" fontId="39" fillId="7" borderId="12" xfId="0" applyFont="1" applyFill="1" applyBorder="1" applyAlignment="1" applyProtection="1">
      <alignment horizontal="center" vertical="center"/>
      <protection hidden="1"/>
    </xf>
    <xf numFmtId="0" fontId="16" fillId="0" borderId="0" xfId="0" applyFont="1" applyBorder="1" applyAlignment="1" applyProtection="1">
      <alignment horizontal="center" vertical="center"/>
      <protection hidden="1"/>
    </xf>
    <xf numFmtId="0" fontId="39" fillId="0" borderId="0" xfId="0" applyFont="1" applyAlignment="1" applyProtection="1">
      <alignment horizontal="left" vertical="center"/>
      <protection hidden="1"/>
    </xf>
    <xf numFmtId="0" fontId="36" fillId="0" borderId="0" xfId="0" applyFont="1" applyFill="1" applyAlignment="1" applyProtection="1">
      <alignment horizontal="left" vertical="center"/>
      <protection hidden="1"/>
    </xf>
    <xf numFmtId="0" fontId="16" fillId="0" borderId="29" xfId="0" applyFont="1" applyBorder="1" applyAlignment="1" applyProtection="1">
      <alignment horizontal="center" vertical="center"/>
      <protection hidden="1"/>
    </xf>
    <xf numFmtId="0" fontId="18" fillId="0" borderId="29" xfId="0" applyFont="1" applyBorder="1" applyAlignment="1" applyProtection="1">
      <alignment horizontal="center" vertical="center"/>
      <protection hidden="1"/>
    </xf>
    <xf numFmtId="0" fontId="16" fillId="0" borderId="30" xfId="0" applyFont="1" applyBorder="1" applyAlignment="1" applyProtection="1">
      <alignment horizontal="center" vertical="center"/>
      <protection hidden="1"/>
    </xf>
    <xf numFmtId="0" fontId="18" fillId="0" borderId="30" xfId="0" applyFont="1" applyBorder="1" applyAlignment="1" applyProtection="1">
      <alignment horizontal="center" vertical="center"/>
      <protection hidden="1"/>
    </xf>
    <xf numFmtId="0" fontId="18" fillId="0" borderId="49" xfId="0" applyFont="1" applyBorder="1" applyAlignment="1" applyProtection="1">
      <alignment vertical="center"/>
      <protection hidden="1"/>
    </xf>
    <xf numFmtId="0" fontId="18" fillId="0" borderId="49" xfId="0" applyFont="1" applyBorder="1" applyAlignment="1" applyProtection="1">
      <alignment horizontal="center" vertical="center"/>
      <protection hidden="1"/>
    </xf>
    <xf numFmtId="0" fontId="28" fillId="0" borderId="0" xfId="0" applyFont="1" applyAlignment="1" applyProtection="1">
      <alignment vertical="center"/>
      <protection hidden="1"/>
    </xf>
    <xf numFmtId="0" fontId="15" fillId="0" borderId="0" xfId="0" applyFont="1" applyAlignment="1" applyProtection="1">
      <alignment horizontal="left" vertical="center"/>
      <protection hidden="1"/>
    </xf>
    <xf numFmtId="0" fontId="15" fillId="0" borderId="0" xfId="0" applyFont="1" applyAlignment="1" applyProtection="1">
      <alignment horizontal="centerContinuous" vertical="center"/>
      <protection hidden="1"/>
    </xf>
    <xf numFmtId="0" fontId="18" fillId="0" borderId="16" xfId="0" pivotButton="1" applyFont="1" applyBorder="1"/>
    <xf numFmtId="0" fontId="18" fillId="0" borderId="50" xfId="0" applyFont="1" applyBorder="1"/>
    <xf numFmtId="0" fontId="18" fillId="0" borderId="51" xfId="0" applyFont="1" applyBorder="1"/>
    <xf numFmtId="0" fontId="18" fillId="0" borderId="50" xfId="0" applyFont="1" applyBorder="1" applyAlignment="1">
      <alignment horizontal="center"/>
    </xf>
    <xf numFmtId="0" fontId="18" fillId="0" borderId="51" xfId="0" applyFont="1" applyBorder="1" applyAlignment="1">
      <alignment horizontal="center"/>
    </xf>
    <xf numFmtId="164" fontId="16" fillId="4" borderId="27" xfId="0" applyNumberFormat="1" applyFont="1" applyFill="1" applyBorder="1" applyAlignment="1" applyProtection="1">
      <alignment horizontal="center" vertical="center"/>
      <protection hidden="1"/>
    </xf>
    <xf numFmtId="164" fontId="16" fillId="4" borderId="25" xfId="0" applyNumberFormat="1" applyFont="1" applyFill="1" applyBorder="1" applyAlignment="1" applyProtection="1">
      <alignment horizontal="center" vertical="center"/>
      <protection hidden="1"/>
    </xf>
    <xf numFmtId="164" fontId="16" fillId="4" borderId="26" xfId="0" applyNumberFormat="1" applyFont="1" applyFill="1" applyBorder="1" applyAlignment="1" applyProtection="1">
      <alignment horizontal="center" vertical="center"/>
      <protection hidden="1"/>
    </xf>
    <xf numFmtId="0" fontId="0" fillId="6" borderId="0" xfId="0" applyFill="1"/>
    <xf numFmtId="0" fontId="42" fillId="6" borderId="0" xfId="0" applyFont="1" applyFill="1" applyBorder="1" applyAlignment="1">
      <alignment horizontal="right" vertical="center"/>
    </xf>
    <xf numFmtId="0" fontId="40" fillId="6" borderId="0" xfId="0" applyFont="1" applyFill="1" applyBorder="1" applyAlignment="1" applyProtection="1">
      <alignment vertical="center"/>
      <protection hidden="1"/>
    </xf>
    <xf numFmtId="0" fontId="41" fillId="6" borderId="0" xfId="0" applyFont="1" applyFill="1" applyBorder="1" applyAlignment="1" applyProtection="1">
      <alignment vertical="center"/>
      <protection hidden="1"/>
    </xf>
    <xf numFmtId="0" fontId="4" fillId="6" borderId="0" xfId="0" applyFont="1" applyFill="1" applyAlignment="1" applyProtection="1">
      <alignment vertical="center"/>
      <protection hidden="1"/>
    </xf>
    <xf numFmtId="0" fontId="4" fillId="6" borderId="0" xfId="0" applyFont="1" applyFill="1" applyBorder="1" applyAlignment="1" applyProtection="1">
      <alignment vertical="center"/>
      <protection hidden="1"/>
    </xf>
    <xf numFmtId="0" fontId="42" fillId="6" borderId="0" xfId="0" applyFont="1" applyFill="1" applyBorder="1" applyAlignment="1" applyProtection="1">
      <alignment horizontal="right" vertical="center"/>
      <protection hidden="1"/>
    </xf>
    <xf numFmtId="0" fontId="42" fillId="6" borderId="0" xfId="0" applyFont="1" applyFill="1" applyAlignment="1" applyProtection="1">
      <alignment horizontal="right" vertical="center"/>
      <protection hidden="1"/>
    </xf>
    <xf numFmtId="0" fontId="42" fillId="6" borderId="46" xfId="0" applyFont="1" applyFill="1" applyBorder="1" applyAlignment="1" applyProtection="1">
      <alignment horizontal="right" vertical="center"/>
      <protection hidden="1"/>
    </xf>
    <xf numFmtId="0" fontId="48" fillId="4" borderId="12" xfId="0" applyFont="1" applyFill="1" applyBorder="1" applyAlignment="1" applyProtection="1">
      <alignment horizontal="center" vertical="center"/>
      <protection hidden="1"/>
    </xf>
    <xf numFmtId="0" fontId="4" fillId="0" borderId="0" xfId="0" applyFont="1" applyAlignment="1" applyProtection="1">
      <alignment vertical="center"/>
      <protection hidden="1"/>
    </xf>
    <xf numFmtId="0" fontId="4" fillId="0" borderId="0" xfId="0" applyFont="1" applyFill="1" applyAlignment="1" applyProtection="1">
      <alignment vertical="center"/>
      <protection hidden="1"/>
    </xf>
    <xf numFmtId="0" fontId="42" fillId="6" borderId="0" xfId="0" applyFont="1" applyFill="1" applyBorder="1" applyAlignment="1" applyProtection="1">
      <alignment vertical="center"/>
      <protection hidden="1"/>
    </xf>
    <xf numFmtId="0" fontId="44" fillId="6" borderId="0" xfId="0" applyFont="1" applyFill="1" applyBorder="1" applyAlignment="1" applyProtection="1">
      <protection hidden="1"/>
    </xf>
    <xf numFmtId="0" fontId="42" fillId="6" borderId="0" xfId="0" applyFont="1" applyFill="1" applyBorder="1" applyAlignment="1" applyProtection="1">
      <protection hidden="1"/>
    </xf>
    <xf numFmtId="0" fontId="4" fillId="6" borderId="0" xfId="0" applyFont="1" applyFill="1" applyAlignment="1" applyProtection="1">
      <protection hidden="1"/>
    </xf>
    <xf numFmtId="0" fontId="4" fillId="6" borderId="0" xfId="0" applyFont="1" applyFill="1" applyAlignment="1" applyProtection="1">
      <alignment horizontal="center" vertical="center"/>
      <protection hidden="1"/>
    </xf>
    <xf numFmtId="0" fontId="1" fillId="0" borderId="33" xfId="0" applyFont="1" applyBorder="1" applyAlignment="1" applyProtection="1">
      <alignment horizontal="center"/>
      <protection hidden="1"/>
    </xf>
    <xf numFmtId="0" fontId="1" fillId="0" borderId="33" xfId="0" applyFont="1" applyBorder="1" applyAlignment="1" applyProtection="1">
      <alignment wrapText="1"/>
      <protection hidden="1"/>
    </xf>
    <xf numFmtId="0" fontId="1" fillId="0" borderId="33" xfId="0" applyFont="1" applyBorder="1" applyAlignment="1" applyProtection="1">
      <alignment horizontal="center" textRotation="90" wrapText="1"/>
      <protection hidden="1"/>
    </xf>
    <xf numFmtId="0" fontId="1" fillId="0" borderId="46" xfId="0" applyFont="1" applyFill="1" applyBorder="1" applyAlignment="1" applyProtection="1">
      <alignment horizontal="center" textRotation="90"/>
      <protection hidden="1"/>
    </xf>
    <xf numFmtId="0" fontId="9" fillId="0" borderId="52" xfId="0" applyFont="1" applyFill="1" applyBorder="1" applyAlignment="1" applyProtection="1">
      <alignment horizontal="center" vertical="center" wrapText="1"/>
      <protection hidden="1"/>
    </xf>
    <xf numFmtId="0" fontId="49" fillId="0" borderId="37" xfId="0" applyFont="1" applyFill="1" applyBorder="1" applyAlignment="1" applyProtection="1">
      <alignment horizontal="center" vertical="center" wrapText="1"/>
      <protection hidden="1"/>
    </xf>
    <xf numFmtId="0" fontId="9" fillId="0" borderId="34" xfId="0" applyFont="1" applyFill="1" applyBorder="1" applyAlignment="1" applyProtection="1">
      <alignment horizontal="center" vertical="center" wrapText="1"/>
      <protection hidden="1"/>
    </xf>
    <xf numFmtId="0" fontId="9" fillId="0" borderId="36" xfId="0" applyFont="1" applyFill="1" applyBorder="1" applyAlignment="1" applyProtection="1">
      <alignment horizontal="center" vertical="center" wrapText="1"/>
      <protection hidden="1"/>
    </xf>
    <xf numFmtId="0" fontId="1" fillId="0" borderId="34" xfId="0" applyFont="1" applyBorder="1" applyAlignment="1" applyProtection="1">
      <alignment horizontal="center"/>
      <protection hidden="1"/>
    </xf>
    <xf numFmtId="0" fontId="1" fillId="0" borderId="36" xfId="0" applyFont="1" applyBorder="1" applyAlignment="1" applyProtection="1">
      <alignment wrapText="1"/>
      <protection hidden="1"/>
    </xf>
    <xf numFmtId="0" fontId="1" fillId="0" borderId="52" xfId="0" applyFont="1" applyBorder="1" applyAlignment="1" applyProtection="1">
      <alignment horizontal="center" textRotation="90" wrapText="1"/>
      <protection hidden="1"/>
    </xf>
    <xf numFmtId="0" fontId="1" fillId="0" borderId="37" xfId="0" applyFont="1" applyFill="1" applyBorder="1" applyAlignment="1" applyProtection="1">
      <alignment horizontal="center" textRotation="90"/>
      <protection hidden="1"/>
    </xf>
    <xf numFmtId="0" fontId="4" fillId="0" borderId="0" xfId="0" applyFont="1" applyFill="1" applyProtection="1">
      <protection hidden="1"/>
    </xf>
    <xf numFmtId="0" fontId="3" fillId="0" borderId="38" xfId="0" applyFont="1" applyBorder="1" applyAlignment="1" applyProtection="1">
      <alignment horizontal="center" vertical="center"/>
      <protection hidden="1"/>
    </xf>
    <xf numFmtId="0" fontId="9" fillId="0" borderId="8" xfId="0" applyFont="1" applyFill="1" applyBorder="1" applyAlignment="1" applyProtection="1">
      <alignment horizontal="center" vertical="center"/>
      <protection hidden="1"/>
    </xf>
    <xf numFmtId="0" fontId="9" fillId="0" borderId="53" xfId="0" applyFont="1" applyFill="1" applyBorder="1" applyAlignment="1" applyProtection="1">
      <alignment horizontal="center" vertical="center"/>
      <protection hidden="1"/>
    </xf>
    <xf numFmtId="0" fontId="3" fillId="0" borderId="38" xfId="0" applyFont="1" applyFill="1" applyBorder="1" applyAlignment="1" applyProtection="1">
      <alignment horizontal="center" vertical="center"/>
      <protection hidden="1"/>
    </xf>
    <xf numFmtId="0" fontId="3" fillId="0" borderId="8" xfId="0" applyFont="1" applyFill="1" applyBorder="1" applyAlignment="1" applyProtection="1">
      <alignment horizontal="center" vertical="center"/>
      <protection hidden="1"/>
    </xf>
    <xf numFmtId="0" fontId="9" fillId="0" borderId="1" xfId="0" applyFont="1" applyBorder="1" applyAlignment="1" applyProtection="1">
      <alignment horizontal="center" vertical="center"/>
      <protection hidden="1"/>
    </xf>
    <xf numFmtId="0" fontId="9" fillId="0" borderId="1" xfId="0" applyFont="1" applyFill="1" applyBorder="1" applyAlignment="1" applyProtection="1">
      <alignment horizontal="center" vertical="center"/>
      <protection hidden="1"/>
    </xf>
    <xf numFmtId="2" fontId="9" fillId="0" borderId="38" xfId="0" applyNumberFormat="1" applyFont="1" applyFill="1" applyBorder="1" applyAlignment="1" applyProtection="1">
      <alignment horizontal="center" vertical="center"/>
      <protection hidden="1"/>
    </xf>
    <xf numFmtId="0" fontId="9" fillId="0" borderId="0" xfId="0" applyFont="1" applyFill="1" applyAlignment="1" applyProtection="1">
      <alignment vertical="center"/>
      <protection hidden="1"/>
    </xf>
    <xf numFmtId="0" fontId="3" fillId="0" borderId="4" xfId="0" applyFont="1" applyBorder="1" applyAlignment="1" applyProtection="1">
      <alignment horizontal="center" vertical="center"/>
      <protection hidden="1"/>
    </xf>
    <xf numFmtId="0" fontId="9" fillId="0" borderId="3" xfId="0" applyFont="1" applyFill="1" applyBorder="1" applyAlignment="1" applyProtection="1">
      <alignment horizontal="center" vertical="center"/>
      <protection hidden="1"/>
    </xf>
    <xf numFmtId="0" fontId="9" fillId="0" borderId="14" xfId="0" applyFont="1" applyFill="1" applyBorder="1" applyAlignment="1" applyProtection="1">
      <alignment horizontal="center" vertical="center"/>
      <protection hidden="1"/>
    </xf>
    <xf numFmtId="0" fontId="3" fillId="0" borderId="4" xfId="0" applyFont="1" applyFill="1" applyBorder="1" applyAlignment="1" applyProtection="1">
      <alignment horizontal="center" vertical="center"/>
      <protection hidden="1"/>
    </xf>
    <xf numFmtId="0" fontId="3" fillId="0" borderId="3" xfId="0" applyFont="1" applyFill="1" applyBorder="1" applyAlignment="1" applyProtection="1">
      <alignment horizontal="center" vertical="center"/>
      <protection hidden="1"/>
    </xf>
    <xf numFmtId="0" fontId="9" fillId="0" borderId="2" xfId="0" applyFont="1" applyBorder="1" applyAlignment="1" applyProtection="1">
      <alignment horizontal="center" vertical="center"/>
      <protection hidden="1"/>
    </xf>
    <xf numFmtId="0" fontId="9" fillId="0" borderId="2" xfId="0" applyFont="1" applyFill="1" applyBorder="1" applyAlignment="1" applyProtection="1">
      <alignment horizontal="center" vertical="center"/>
      <protection hidden="1"/>
    </xf>
    <xf numFmtId="2" fontId="9" fillId="0" borderId="4" xfId="0" applyNumberFormat="1" applyFont="1" applyFill="1" applyBorder="1" applyAlignment="1" applyProtection="1">
      <alignment horizontal="center" vertical="center"/>
      <protection hidden="1"/>
    </xf>
    <xf numFmtId="0" fontId="9" fillId="0" borderId="54" xfId="0" applyFont="1" applyFill="1" applyBorder="1" applyAlignment="1" applyProtection="1">
      <alignment horizontal="center" vertical="center"/>
      <protection hidden="1"/>
    </xf>
    <xf numFmtId="0" fontId="3" fillId="0" borderId="5" xfId="0" applyFont="1" applyBorder="1" applyAlignment="1" applyProtection="1">
      <alignment horizontal="center" vertical="center"/>
      <protection hidden="1"/>
    </xf>
    <xf numFmtId="0" fontId="9" fillId="0" borderId="6" xfId="0" applyFont="1" applyFill="1" applyBorder="1" applyAlignment="1" applyProtection="1">
      <alignment horizontal="center" vertical="center"/>
      <protection hidden="1"/>
    </xf>
    <xf numFmtId="0" fontId="9" fillId="0" borderId="15" xfId="0" applyFont="1" applyFill="1" applyBorder="1" applyAlignment="1" applyProtection="1">
      <alignment horizontal="center" vertical="center"/>
      <protection hidden="1"/>
    </xf>
    <xf numFmtId="0" fontId="3" fillId="0" borderId="45" xfId="0" applyFont="1" applyFill="1" applyBorder="1" applyAlignment="1" applyProtection="1">
      <alignment horizontal="center" vertical="center"/>
      <protection hidden="1"/>
    </xf>
    <xf numFmtId="0" fontId="3" fillId="0" borderId="6" xfId="0" applyFont="1" applyFill="1" applyBorder="1" applyAlignment="1" applyProtection="1">
      <alignment horizontal="center" vertical="center"/>
      <protection hidden="1"/>
    </xf>
    <xf numFmtId="0" fontId="9" fillId="0" borderId="7" xfId="0" applyFont="1" applyBorder="1" applyAlignment="1" applyProtection="1">
      <alignment horizontal="center" vertical="center"/>
      <protection hidden="1"/>
    </xf>
    <xf numFmtId="0" fontId="3" fillId="0" borderId="5" xfId="0" applyFont="1" applyFill="1" applyBorder="1" applyAlignment="1" applyProtection="1">
      <alignment horizontal="center" vertical="center"/>
      <protection hidden="1"/>
    </xf>
    <xf numFmtId="0" fontId="9" fillId="0" borderId="7" xfId="0" applyFont="1" applyFill="1" applyBorder="1" applyAlignment="1" applyProtection="1">
      <alignment horizontal="center" vertical="center"/>
      <protection hidden="1"/>
    </xf>
    <xf numFmtId="2" fontId="9" fillId="0" borderId="5" xfId="0" applyNumberFormat="1" applyFont="1" applyFill="1" applyBorder="1" applyAlignment="1" applyProtection="1">
      <alignment horizontal="center" vertical="center"/>
      <protection hidden="1"/>
    </xf>
    <xf numFmtId="0" fontId="4" fillId="0" borderId="0" xfId="0" applyFont="1" applyProtection="1">
      <protection hidden="1"/>
    </xf>
    <xf numFmtId="0" fontId="4" fillId="0" borderId="0" xfId="0" applyFont="1" applyBorder="1" applyProtection="1">
      <protection hidden="1"/>
    </xf>
    <xf numFmtId="0" fontId="4" fillId="0" borderId="0" xfId="0" applyFont="1" applyFill="1" applyBorder="1" applyProtection="1">
      <protection hidden="1"/>
    </xf>
    <xf numFmtId="0" fontId="3" fillId="0" borderId="32" xfId="0" applyFont="1" applyFill="1" applyBorder="1" applyAlignment="1" applyProtection="1">
      <alignment horizontal="center" vertical="center"/>
      <protection hidden="1"/>
    </xf>
    <xf numFmtId="0" fontId="9" fillId="0" borderId="32" xfId="0" applyFont="1" applyBorder="1" applyAlignment="1" applyProtection="1">
      <alignment horizontal="center" vertical="center"/>
      <protection hidden="1"/>
    </xf>
    <xf numFmtId="0" fontId="9" fillId="0" borderId="32" xfId="0" applyFont="1" applyFill="1" applyBorder="1" applyAlignment="1" applyProtection="1">
      <alignment horizontal="center" vertical="center"/>
      <protection hidden="1"/>
    </xf>
    <xf numFmtId="0" fontId="4" fillId="0" borderId="0" xfId="0" applyFont="1" applyAlignment="1" applyProtection="1">
      <alignment horizontal="center"/>
      <protection hidden="1"/>
    </xf>
    <xf numFmtId="0" fontId="1" fillId="8" borderId="55" xfId="0" applyFont="1" applyFill="1" applyBorder="1" applyAlignment="1" applyProtection="1">
      <alignment horizontal="center" vertical="center"/>
      <protection hidden="1"/>
    </xf>
    <xf numFmtId="0" fontId="1" fillId="8" borderId="56" xfId="0" applyFont="1" applyFill="1" applyBorder="1" applyAlignment="1" applyProtection="1">
      <alignment horizontal="center" vertical="center"/>
      <protection hidden="1"/>
    </xf>
    <xf numFmtId="0" fontId="1" fillId="8" borderId="57" xfId="0" applyFont="1" applyFill="1" applyBorder="1" applyAlignment="1" applyProtection="1">
      <alignment horizontal="center" vertical="center"/>
      <protection hidden="1"/>
    </xf>
    <xf numFmtId="0" fontId="1" fillId="4" borderId="55" xfId="0" applyFont="1" applyFill="1" applyBorder="1" applyAlignment="1" applyProtection="1">
      <alignment horizontal="center" vertical="center"/>
      <protection hidden="1"/>
    </xf>
    <xf numFmtId="0" fontId="1" fillId="4" borderId="56" xfId="0" applyFont="1" applyFill="1" applyBorder="1" applyAlignment="1" applyProtection="1">
      <alignment horizontal="center" vertical="center"/>
      <protection hidden="1"/>
    </xf>
    <xf numFmtId="0" fontId="1" fillId="4" borderId="57" xfId="0" applyFont="1" applyFill="1" applyBorder="1" applyAlignment="1" applyProtection="1">
      <alignment horizontal="center" vertical="center"/>
      <protection hidden="1"/>
    </xf>
    <xf numFmtId="0" fontId="9" fillId="0" borderId="0" xfId="0" applyFont="1" applyFill="1" applyBorder="1" applyAlignment="1" applyProtection="1">
      <alignment horizontal="center" vertical="center"/>
      <protection hidden="1"/>
    </xf>
    <xf numFmtId="0" fontId="3"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protection hidden="1"/>
    </xf>
    <xf numFmtId="0" fontId="4" fillId="0" borderId="0" xfId="0" applyFont="1" applyFill="1" applyBorder="1" applyAlignment="1" applyProtection="1">
      <alignment vertical="center"/>
      <protection hidden="1"/>
    </xf>
    <xf numFmtId="0" fontId="9" fillId="0" borderId="0" xfId="0" applyFont="1" applyFill="1" applyBorder="1" applyAlignment="1" applyProtection="1">
      <alignment horizontal="right" vertical="center"/>
      <protection hidden="1"/>
    </xf>
    <xf numFmtId="0" fontId="4" fillId="0" borderId="0" xfId="0" applyFont="1" applyFill="1" applyBorder="1" applyAlignment="1" applyProtection="1">
      <alignment horizontal="center" vertical="center"/>
      <protection hidden="1"/>
    </xf>
    <xf numFmtId="2" fontId="3" fillId="0" borderId="0" xfId="0" applyNumberFormat="1" applyFont="1" applyFill="1" applyBorder="1" applyAlignment="1" applyProtection="1">
      <alignment horizontal="center" vertical="center"/>
      <protection hidden="1"/>
    </xf>
    <xf numFmtId="0" fontId="9" fillId="0" borderId="58" xfId="0" applyFont="1" applyBorder="1" applyAlignment="1" applyProtection="1">
      <alignment horizontal="center" vertical="center" wrapText="1"/>
      <protection hidden="1"/>
    </xf>
    <xf numFmtId="0" fontId="49" fillId="0" borderId="58" xfId="0" applyFont="1" applyBorder="1" applyAlignment="1" applyProtection="1">
      <alignment horizontal="center" vertical="center" wrapText="1"/>
      <protection hidden="1"/>
    </xf>
    <xf numFmtId="0" fontId="9" fillId="0" borderId="0" xfId="0" applyFont="1" applyAlignment="1" applyProtection="1">
      <alignment horizontal="center" vertical="center" wrapText="1"/>
      <protection hidden="1"/>
    </xf>
    <xf numFmtId="2" fontId="9" fillId="0" borderId="0" xfId="0" applyNumberFormat="1" applyFont="1" applyAlignment="1" applyProtection="1">
      <alignment horizontal="center"/>
      <protection hidden="1"/>
    </xf>
    <xf numFmtId="0" fontId="9" fillId="0" borderId="0" xfId="0" applyFont="1" applyAlignment="1" applyProtection="1">
      <alignment horizontal="center"/>
      <protection hidden="1"/>
    </xf>
    <xf numFmtId="0" fontId="4" fillId="0" borderId="0" xfId="0" applyFont="1" applyAlignment="1" applyProtection="1">
      <alignment horizontal="center" vertical="center"/>
      <protection hidden="1"/>
    </xf>
    <xf numFmtId="0" fontId="9" fillId="3" borderId="0" xfId="0" applyFont="1" applyFill="1" applyAlignment="1" applyProtection="1">
      <alignment horizontal="center" vertical="center"/>
      <protection hidden="1"/>
    </xf>
    <xf numFmtId="0" fontId="24" fillId="9" borderId="34" xfId="0" applyFont="1" applyFill="1" applyBorder="1" applyAlignment="1" applyProtection="1">
      <alignment horizontal="center" vertical="center" wrapText="1"/>
      <protection hidden="1"/>
    </xf>
    <xf numFmtId="0" fontId="24" fillId="9" borderId="36" xfId="0" applyFont="1" applyFill="1" applyBorder="1" applyAlignment="1" applyProtection="1">
      <alignment horizontal="center" vertical="center" wrapText="1"/>
      <protection hidden="1"/>
    </xf>
    <xf numFmtId="0" fontId="1" fillId="0" borderId="34" xfId="0" applyFont="1" applyBorder="1" applyAlignment="1" applyProtection="1">
      <alignment horizontal="center" vertical="center"/>
      <protection hidden="1"/>
    </xf>
    <xf numFmtId="0" fontId="1" fillId="0" borderId="36" xfId="0" applyFont="1" applyBorder="1" applyAlignment="1" applyProtection="1">
      <alignment horizontal="center" vertical="center"/>
      <protection hidden="1"/>
    </xf>
    <xf numFmtId="0" fontId="1" fillId="0" borderId="37" xfId="0" applyFont="1" applyBorder="1" applyAlignment="1" applyProtection="1">
      <alignment horizontal="center" vertical="center"/>
      <protection hidden="1"/>
    </xf>
    <xf numFmtId="0" fontId="9" fillId="0" borderId="38" xfId="0" applyFont="1" applyFill="1" applyBorder="1" applyAlignment="1" applyProtection="1">
      <alignment horizontal="center" vertical="center"/>
      <protection hidden="1"/>
    </xf>
    <xf numFmtId="0" fontId="9" fillId="0" borderId="4" xfId="0" applyFont="1" applyFill="1" applyBorder="1" applyAlignment="1" applyProtection="1">
      <alignment horizontal="center" vertical="center"/>
      <protection hidden="1"/>
    </xf>
    <xf numFmtId="0" fontId="9" fillId="0" borderId="5" xfId="0" applyFont="1" applyFill="1" applyBorder="1" applyAlignment="1" applyProtection="1">
      <alignment horizontal="center" vertical="center"/>
      <protection hidden="1"/>
    </xf>
    <xf numFmtId="0" fontId="1" fillId="0" borderId="0" xfId="0" applyFont="1" applyFill="1" applyAlignment="1" applyProtection="1">
      <alignment horizontal="center"/>
      <protection hidden="1"/>
    </xf>
    <xf numFmtId="0" fontId="10" fillId="0" borderId="0" xfId="0" applyFont="1" applyFill="1" applyAlignment="1" applyProtection="1">
      <alignment horizontal="right"/>
      <protection hidden="1"/>
    </xf>
    <xf numFmtId="0" fontId="50" fillId="0" borderId="0" xfId="0" applyFont="1" applyAlignment="1" applyProtection="1">
      <alignment horizontal="center"/>
      <protection hidden="1"/>
    </xf>
    <xf numFmtId="0" fontId="3" fillId="0" borderId="34" xfId="0" applyFont="1" applyBorder="1" applyAlignment="1" applyProtection="1">
      <alignment vertical="center"/>
      <protection hidden="1"/>
    </xf>
    <xf numFmtId="0" fontId="26" fillId="0" borderId="36" xfId="0" applyFont="1" applyBorder="1" applyAlignment="1" applyProtection="1">
      <alignment vertical="center"/>
      <protection hidden="1"/>
    </xf>
    <xf numFmtId="0" fontId="3" fillId="0" borderId="36" xfId="0" applyFont="1" applyBorder="1" applyAlignment="1" applyProtection="1">
      <alignment vertical="center" textRotation="90"/>
      <protection hidden="1"/>
    </xf>
    <xf numFmtId="0" fontId="3" fillId="0" borderId="37" xfId="0" applyFont="1" applyBorder="1" applyAlignment="1" applyProtection="1">
      <alignment vertical="center" textRotation="90"/>
      <protection hidden="1"/>
    </xf>
    <xf numFmtId="0" fontId="9" fillId="0" borderId="38" xfId="0" applyFont="1" applyBorder="1" applyAlignment="1" applyProtection="1">
      <alignment vertical="center"/>
      <protection hidden="1"/>
    </xf>
    <xf numFmtId="0" fontId="9" fillId="0" borderId="8" xfId="0" applyFont="1" applyBorder="1" applyAlignment="1" applyProtection="1">
      <alignment vertical="center"/>
      <protection hidden="1"/>
    </xf>
    <xf numFmtId="0" fontId="9" fillId="0" borderId="8" xfId="0" applyFont="1" applyBorder="1" applyAlignment="1" applyProtection="1">
      <alignment horizontal="center" vertical="center"/>
      <protection hidden="1"/>
    </xf>
    <xf numFmtId="0" fontId="9" fillId="0" borderId="38" xfId="0" applyFont="1" applyBorder="1" applyAlignment="1" applyProtection="1">
      <alignment horizontal="center" vertical="center"/>
      <protection hidden="1"/>
    </xf>
    <xf numFmtId="0" fontId="9" fillId="0" borderId="0" xfId="0" applyFont="1" applyProtection="1">
      <protection hidden="1"/>
    </xf>
    <xf numFmtId="0" fontId="9" fillId="0" borderId="0" xfId="0" applyFont="1" applyFill="1" applyProtection="1">
      <protection hidden="1"/>
    </xf>
    <xf numFmtId="0" fontId="9" fillId="0" borderId="4" xfId="0" applyFont="1" applyBorder="1" applyAlignment="1" applyProtection="1">
      <alignment vertical="center"/>
      <protection hidden="1"/>
    </xf>
    <xf numFmtId="0" fontId="9" fillId="0" borderId="3" xfId="0" applyFont="1" applyBorder="1" applyAlignment="1" applyProtection="1">
      <alignment vertical="center"/>
      <protection hidden="1"/>
    </xf>
    <xf numFmtId="0" fontId="9" fillId="0" borderId="3" xfId="0" applyFont="1" applyBorder="1" applyAlignment="1" applyProtection="1">
      <alignment horizontal="center" vertical="center"/>
      <protection hidden="1"/>
    </xf>
    <xf numFmtId="0" fontId="9" fillId="0" borderId="4" xfId="0" applyFont="1" applyBorder="1" applyAlignment="1" applyProtection="1">
      <alignment horizontal="center" vertical="center"/>
      <protection hidden="1"/>
    </xf>
    <xf numFmtId="0" fontId="4" fillId="0" borderId="0" xfId="0" applyFont="1" applyAlignment="1" applyProtection="1">
      <protection hidden="1"/>
    </xf>
    <xf numFmtId="0" fontId="9" fillId="0" borderId="0" xfId="0" applyFont="1" applyAlignment="1" applyProtection="1">
      <alignment vertical="center"/>
      <protection hidden="1"/>
    </xf>
    <xf numFmtId="0" fontId="3" fillId="0" borderId="0" xfId="0" applyFont="1" applyFill="1" applyAlignment="1" applyProtection="1">
      <alignment horizontal="right"/>
      <protection hidden="1"/>
    </xf>
    <xf numFmtId="0" fontId="24" fillId="9" borderId="0" xfId="0" applyFont="1" applyFill="1" applyAlignment="1" applyProtection="1">
      <alignment horizontal="left" vertical="center"/>
      <protection hidden="1"/>
    </xf>
    <xf numFmtId="0" fontId="23" fillId="9" borderId="0" xfId="0" applyFont="1" applyFill="1" applyProtection="1">
      <protection hidden="1"/>
    </xf>
    <xf numFmtId="0" fontId="23" fillId="9" borderId="0" xfId="0" applyFont="1" applyFill="1" applyAlignment="1" applyProtection="1">
      <alignment horizontal="center"/>
      <protection hidden="1"/>
    </xf>
    <xf numFmtId="0" fontId="4" fillId="0" borderId="33" xfId="0" applyFont="1" applyBorder="1" applyAlignment="1" applyProtection="1">
      <alignment vertical="center"/>
      <protection hidden="1"/>
    </xf>
    <xf numFmtId="0" fontId="10" fillId="0" borderId="33" xfId="0" applyFont="1" applyFill="1" applyBorder="1" applyAlignment="1" applyProtection="1">
      <alignment horizontal="right" vertical="center"/>
      <protection hidden="1"/>
    </xf>
    <xf numFmtId="0" fontId="1" fillId="0" borderId="0" xfId="0" applyFont="1" applyAlignment="1" applyProtection="1">
      <alignment horizontal="right" vertical="center"/>
      <protection hidden="1"/>
    </xf>
    <xf numFmtId="1" fontId="4" fillId="0" borderId="0" xfId="0" applyNumberFormat="1" applyFont="1" applyAlignment="1" applyProtection="1">
      <alignment horizontal="center" vertical="center"/>
      <protection hidden="1"/>
    </xf>
    <xf numFmtId="165" fontId="4" fillId="0" borderId="0" xfId="0" applyNumberFormat="1" applyFont="1" applyAlignment="1" applyProtection="1">
      <alignment horizontal="center" vertical="center"/>
      <protection hidden="1"/>
    </xf>
    <xf numFmtId="0" fontId="1" fillId="0" borderId="0" xfId="0" applyFont="1" applyFill="1" applyAlignment="1" applyProtection="1">
      <alignment horizontal="right" vertical="center"/>
      <protection hidden="1"/>
    </xf>
    <xf numFmtId="165" fontId="4" fillId="0" borderId="0" xfId="0" applyNumberFormat="1" applyFont="1" applyFill="1" applyAlignment="1" applyProtection="1">
      <alignment horizontal="center" vertical="center"/>
      <protection hidden="1"/>
    </xf>
    <xf numFmtId="1" fontId="4" fillId="0" borderId="0" xfId="0" applyNumberFormat="1" applyFont="1" applyFill="1" applyAlignment="1" applyProtection="1">
      <alignment horizontal="center" vertical="center"/>
      <protection hidden="1"/>
    </xf>
    <xf numFmtId="0" fontId="1" fillId="0" borderId="33" xfId="0" applyFont="1" applyFill="1" applyBorder="1" applyAlignment="1" applyProtection="1">
      <alignment horizontal="right" vertical="center"/>
      <protection hidden="1"/>
    </xf>
    <xf numFmtId="1" fontId="4" fillId="0" borderId="33" xfId="0" applyNumberFormat="1" applyFont="1" applyFill="1" applyBorder="1" applyAlignment="1" applyProtection="1">
      <alignment horizontal="center" vertical="center"/>
      <protection hidden="1"/>
    </xf>
    <xf numFmtId="0" fontId="4" fillId="0" borderId="33" xfId="0" applyFont="1" applyBorder="1" applyProtection="1">
      <protection hidden="1"/>
    </xf>
    <xf numFmtId="0" fontId="12" fillId="0" borderId="0" xfId="0" applyFont="1" applyFill="1"/>
    <xf numFmtId="0" fontId="43" fillId="6" borderId="0" xfId="0" applyFont="1" applyFill="1" applyAlignment="1" applyProtection="1">
      <alignment vertical="center"/>
      <protection hidden="1"/>
    </xf>
    <xf numFmtId="0" fontId="4" fillId="6" borderId="0" xfId="0" applyFont="1" applyFill="1" applyProtection="1">
      <protection hidden="1"/>
    </xf>
    <xf numFmtId="0" fontId="9" fillId="6" borderId="0" xfId="0" applyFont="1" applyFill="1" applyAlignment="1" applyProtection="1">
      <alignment vertical="center"/>
      <protection hidden="1"/>
    </xf>
    <xf numFmtId="0" fontId="51" fillId="6" borderId="0" xfId="0" applyFont="1" applyFill="1"/>
    <xf numFmtId="0" fontId="52" fillId="6" borderId="0" xfId="0" applyFont="1" applyFill="1"/>
    <xf numFmtId="0" fontId="53" fillId="6" borderId="0" xfId="0" applyFont="1" applyFill="1" applyAlignment="1">
      <alignment horizontal="right"/>
    </xf>
    <xf numFmtId="0" fontId="55" fillId="6" borderId="0" xfId="0" applyFont="1" applyFill="1" applyAlignment="1">
      <alignment vertical="center"/>
    </xf>
    <xf numFmtId="0" fontId="18" fillId="6" borderId="0" xfId="0" applyFont="1" applyFill="1" applyAlignment="1">
      <alignment vertical="center"/>
    </xf>
    <xf numFmtId="0" fontId="12" fillId="6" borderId="0" xfId="0" applyFont="1" applyFill="1" applyAlignment="1">
      <alignment vertical="center"/>
    </xf>
    <xf numFmtId="0" fontId="57" fillId="6" borderId="0" xfId="0" applyFont="1" applyFill="1" applyAlignment="1">
      <alignment vertical="center"/>
    </xf>
    <xf numFmtId="0" fontId="58" fillId="6" borderId="0" xfId="0" applyFont="1" applyFill="1" applyAlignment="1">
      <alignment vertical="center"/>
    </xf>
    <xf numFmtId="0" fontId="9" fillId="10" borderId="8" xfId="0" applyFont="1" applyFill="1" applyBorder="1" applyAlignment="1" applyProtection="1">
      <alignment horizontal="left" vertical="center"/>
      <protection locked="0"/>
    </xf>
    <xf numFmtId="0" fontId="9" fillId="10" borderId="3" xfId="0" applyFont="1" applyFill="1" applyBorder="1" applyAlignment="1" applyProtection="1">
      <alignment horizontal="left" vertical="center"/>
      <protection locked="0"/>
    </xf>
    <xf numFmtId="0" fontId="9" fillId="10" borderId="6" xfId="0" applyFont="1" applyFill="1" applyBorder="1" applyAlignment="1" applyProtection="1">
      <alignment horizontal="left" vertical="center"/>
      <protection locked="0"/>
    </xf>
    <xf numFmtId="0" fontId="3" fillId="11" borderId="34" xfId="0" applyFont="1" applyFill="1" applyBorder="1" applyAlignment="1" applyProtection="1">
      <alignment horizontal="center" vertical="justify" textRotation="90"/>
    </xf>
    <xf numFmtId="0" fontId="3" fillId="11" borderId="36" xfId="0" applyFont="1" applyFill="1" applyBorder="1" applyAlignment="1" applyProtection="1">
      <alignment horizontal="center" vertical="justify" textRotation="90"/>
    </xf>
    <xf numFmtId="0" fontId="3" fillId="11" borderId="37" xfId="0" applyFont="1" applyFill="1" applyBorder="1" applyAlignment="1" applyProtection="1">
      <alignment horizontal="center" vertical="justify" textRotation="90"/>
    </xf>
    <xf numFmtId="0" fontId="3" fillId="11" borderId="34" xfId="0" applyFont="1" applyFill="1" applyBorder="1" applyAlignment="1" applyProtection="1">
      <alignment horizontal="center" textRotation="90"/>
    </xf>
    <xf numFmtId="0" fontId="3" fillId="11" borderId="36" xfId="0" applyFont="1" applyFill="1" applyBorder="1" applyAlignment="1" applyProtection="1">
      <alignment horizontal="center" textRotation="90"/>
    </xf>
    <xf numFmtId="0" fontId="3" fillId="11" borderId="37" xfId="0" applyFont="1" applyFill="1" applyBorder="1" applyAlignment="1" applyProtection="1">
      <alignment horizontal="center" textRotation="90"/>
    </xf>
    <xf numFmtId="0" fontId="9" fillId="10" borderId="59" xfId="0" applyFont="1" applyFill="1" applyBorder="1" applyAlignment="1" applyProtection="1">
      <alignment horizontal="center" vertical="center"/>
      <protection locked="0"/>
    </xf>
    <xf numFmtId="0" fontId="9" fillId="10" borderId="40" xfId="0" applyFont="1" applyFill="1" applyBorder="1" applyAlignment="1" applyProtection="1">
      <alignment horizontal="center" vertical="center"/>
      <protection locked="0"/>
    </xf>
    <xf numFmtId="0" fontId="9" fillId="10" borderId="2" xfId="0" applyFont="1" applyFill="1" applyBorder="1" applyAlignment="1" applyProtection="1">
      <alignment horizontal="center" vertical="center"/>
      <protection locked="0"/>
    </xf>
    <xf numFmtId="0" fontId="9" fillId="10" borderId="60" xfId="0" applyFont="1" applyFill="1" applyBorder="1" applyAlignment="1" applyProtection="1">
      <alignment horizontal="center" vertical="center"/>
      <protection locked="0"/>
    </xf>
    <xf numFmtId="0" fontId="9" fillId="10" borderId="61" xfId="0" applyFont="1" applyFill="1" applyBorder="1" applyAlignment="1" applyProtection="1">
      <alignment horizontal="center" vertical="center"/>
      <protection locked="0"/>
    </xf>
    <xf numFmtId="0" fontId="9" fillId="10" borderId="41" xfId="0" applyFont="1" applyFill="1" applyBorder="1" applyAlignment="1" applyProtection="1">
      <alignment horizontal="center" vertical="center"/>
      <protection locked="0"/>
    </xf>
    <xf numFmtId="0" fontId="9" fillId="10" borderId="7" xfId="0" applyFont="1" applyFill="1" applyBorder="1" applyAlignment="1" applyProtection="1">
      <alignment horizontal="center" vertical="center"/>
      <protection locked="0"/>
    </xf>
    <xf numFmtId="0" fontId="9" fillId="12" borderId="34" xfId="0" applyFont="1" applyFill="1" applyBorder="1" applyAlignment="1" applyProtection="1">
      <alignment horizontal="center" vertical="center" wrapText="1"/>
      <protection hidden="1"/>
    </xf>
    <xf numFmtId="0" fontId="9" fillId="12" borderId="36" xfId="0" applyFont="1" applyFill="1" applyBorder="1" applyAlignment="1" applyProtection="1">
      <alignment horizontal="center" vertical="center" wrapText="1"/>
      <protection hidden="1"/>
    </xf>
    <xf numFmtId="0" fontId="1" fillId="12" borderId="34" xfId="0" applyFont="1" applyFill="1" applyBorder="1" applyAlignment="1" applyProtection="1">
      <alignment horizontal="center" vertical="center" wrapText="1"/>
      <protection hidden="1"/>
    </xf>
    <xf numFmtId="0" fontId="1" fillId="12" borderId="36" xfId="0" applyFont="1" applyFill="1" applyBorder="1" applyAlignment="1" applyProtection="1">
      <alignment horizontal="center" vertical="center" wrapText="1"/>
      <protection hidden="1"/>
    </xf>
    <xf numFmtId="0" fontId="1" fillId="12" borderId="52" xfId="0" applyFont="1" applyFill="1" applyBorder="1" applyAlignment="1" applyProtection="1">
      <alignment horizontal="center" vertical="center" wrapText="1"/>
      <protection hidden="1"/>
    </xf>
    <xf numFmtId="0" fontId="1" fillId="12" borderId="37" xfId="0" applyFont="1" applyFill="1" applyBorder="1" applyAlignment="1" applyProtection="1">
      <alignment horizontal="center" vertical="center" wrapText="1"/>
      <protection hidden="1"/>
    </xf>
    <xf numFmtId="0" fontId="49" fillId="12" borderId="34" xfId="0" applyFont="1" applyFill="1" applyBorder="1" applyAlignment="1" applyProtection="1">
      <alignment horizontal="center" vertical="center" wrapText="1"/>
      <protection hidden="1"/>
    </xf>
    <xf numFmtId="0" fontId="9" fillId="12" borderId="37" xfId="0" applyFont="1" applyFill="1" applyBorder="1" applyAlignment="1" applyProtection="1">
      <alignment horizontal="center" vertical="center" wrapText="1"/>
      <protection hidden="1"/>
    </xf>
    <xf numFmtId="0" fontId="3" fillId="12" borderId="34" xfId="0" applyFont="1" applyFill="1" applyBorder="1" applyAlignment="1" applyProtection="1">
      <alignment horizontal="center" vertical="center"/>
      <protection hidden="1"/>
    </xf>
    <xf numFmtId="0" fontId="3" fillId="12" borderId="36" xfId="0" applyFont="1" applyFill="1" applyBorder="1" applyAlignment="1" applyProtection="1">
      <alignment horizontal="center" vertical="center"/>
      <protection hidden="1"/>
    </xf>
    <xf numFmtId="0" fontId="3" fillId="12" borderId="37" xfId="0" applyFont="1" applyFill="1" applyBorder="1" applyAlignment="1" applyProtection="1">
      <alignment horizontal="center" vertical="center"/>
      <protection hidden="1"/>
    </xf>
    <xf numFmtId="0" fontId="1" fillId="12" borderId="62" xfId="0" applyFont="1" applyFill="1" applyBorder="1" applyAlignment="1" applyProtection="1">
      <alignment horizontal="center" vertical="center" wrapText="1"/>
      <protection hidden="1"/>
    </xf>
    <xf numFmtId="0" fontId="1" fillId="12" borderId="63" xfId="0" applyFont="1" applyFill="1" applyBorder="1" applyAlignment="1" applyProtection="1">
      <alignment horizontal="center" vertical="center" wrapText="1"/>
      <protection hidden="1"/>
    </xf>
    <xf numFmtId="0" fontId="49" fillId="12" borderId="37" xfId="0" applyFont="1" applyFill="1" applyBorder="1" applyAlignment="1" applyProtection="1">
      <alignment horizontal="center" vertical="center" wrapText="1"/>
      <protection hidden="1"/>
    </xf>
    <xf numFmtId="0" fontId="1" fillId="10" borderId="55" xfId="0" applyFont="1" applyFill="1" applyBorder="1" applyAlignment="1" applyProtection="1">
      <alignment horizontal="center" vertical="center"/>
      <protection hidden="1"/>
    </xf>
    <xf numFmtId="0" fontId="1" fillId="10" borderId="56" xfId="0" applyFont="1" applyFill="1" applyBorder="1" applyAlignment="1" applyProtection="1">
      <alignment horizontal="center" vertical="center"/>
      <protection hidden="1"/>
    </xf>
    <xf numFmtId="0" fontId="1" fillId="10" borderId="57" xfId="0" applyFont="1" applyFill="1" applyBorder="1" applyAlignment="1" applyProtection="1">
      <alignment horizontal="center" vertical="center"/>
      <protection hidden="1"/>
    </xf>
    <xf numFmtId="2" fontId="1" fillId="10" borderId="64" xfId="0" applyNumberFormat="1" applyFont="1" applyFill="1" applyBorder="1" applyAlignment="1" applyProtection="1">
      <alignment horizontal="center" vertical="center"/>
      <protection hidden="1"/>
    </xf>
    <xf numFmtId="0" fontId="3" fillId="13" borderId="34" xfId="0" applyFont="1" applyFill="1" applyBorder="1" applyAlignment="1" applyProtection="1">
      <alignment horizontal="center" vertical="center"/>
      <protection hidden="1"/>
    </xf>
    <xf numFmtId="0" fontId="3" fillId="13" borderId="36" xfId="0" applyFont="1" applyFill="1" applyBorder="1" applyAlignment="1" applyProtection="1">
      <alignment horizontal="center" vertical="center"/>
      <protection hidden="1"/>
    </xf>
    <xf numFmtId="0" fontId="3" fillId="13" borderId="37" xfId="0" applyFont="1" applyFill="1" applyBorder="1" applyAlignment="1" applyProtection="1">
      <alignment horizontal="center" vertical="center"/>
      <protection hidden="1"/>
    </xf>
    <xf numFmtId="0" fontId="17" fillId="10" borderId="27" xfId="0" applyFont="1" applyFill="1" applyBorder="1" applyAlignment="1" applyProtection="1">
      <alignment horizontal="center" vertical="center"/>
      <protection hidden="1"/>
    </xf>
    <xf numFmtId="0" fontId="17" fillId="10" borderId="25" xfId="0" applyFont="1" applyFill="1" applyBorder="1" applyAlignment="1" applyProtection="1">
      <alignment horizontal="center" vertical="center"/>
      <protection hidden="1"/>
    </xf>
    <xf numFmtId="0" fontId="15" fillId="10" borderId="33" xfId="0" applyFont="1" applyFill="1" applyBorder="1" applyAlignment="1" applyProtection="1">
      <alignment horizontal="left" vertical="center"/>
      <protection hidden="1"/>
    </xf>
    <xf numFmtId="0" fontId="0" fillId="10" borderId="33" xfId="0" applyFill="1" applyBorder="1" applyAlignment="1" applyProtection="1">
      <alignment horizontal="left" vertical="center"/>
      <protection hidden="1"/>
    </xf>
    <xf numFmtId="0" fontId="0" fillId="10" borderId="33" xfId="0" applyFill="1" applyBorder="1" applyProtection="1">
      <protection hidden="1"/>
    </xf>
    <xf numFmtId="0" fontId="16" fillId="10" borderId="0" xfId="0" applyFont="1" applyFill="1" applyBorder="1" applyAlignment="1" applyProtection="1">
      <alignment horizontal="left" vertical="center" indent="1"/>
      <protection hidden="1"/>
    </xf>
    <xf numFmtId="0" fontId="12" fillId="10" borderId="0" xfId="0" applyFont="1" applyFill="1" applyProtection="1">
      <protection hidden="1"/>
    </xf>
    <xf numFmtId="0" fontId="12" fillId="10" borderId="0" xfId="0" applyFont="1" applyFill="1" applyBorder="1" applyProtection="1">
      <protection hidden="1"/>
    </xf>
    <xf numFmtId="0" fontId="15" fillId="13" borderId="0" xfId="0" applyFont="1" applyFill="1" applyAlignment="1" applyProtection="1">
      <alignment horizontal="left" vertical="center"/>
      <protection hidden="1"/>
    </xf>
    <xf numFmtId="0" fontId="15" fillId="13" borderId="0" xfId="0" applyFont="1" applyFill="1" applyAlignment="1" applyProtection="1">
      <alignment horizontal="centerContinuous" vertical="center"/>
      <protection hidden="1"/>
    </xf>
    <xf numFmtId="0" fontId="15" fillId="13" borderId="0" xfId="0" applyFont="1" applyFill="1" applyAlignment="1" applyProtection="1">
      <alignment horizontal="right" vertical="center"/>
      <protection hidden="1"/>
    </xf>
    <xf numFmtId="0" fontId="1" fillId="10" borderId="38" xfId="0" applyFont="1" applyFill="1" applyBorder="1" applyAlignment="1" applyProtection="1">
      <alignment horizontal="center" vertical="center"/>
      <protection locked="0" hidden="1"/>
    </xf>
    <xf numFmtId="0" fontId="15" fillId="11" borderId="65" xfId="0" applyFont="1" applyFill="1" applyBorder="1" applyAlignment="1" applyProtection="1">
      <alignment horizontal="centerContinuous" vertical="center"/>
      <protection hidden="1"/>
    </xf>
    <xf numFmtId="0" fontId="16" fillId="11" borderId="66" xfId="0" applyFont="1" applyFill="1" applyBorder="1" applyAlignment="1" applyProtection="1">
      <alignment horizontal="centerContinuous" vertical="center"/>
      <protection hidden="1"/>
    </xf>
    <xf numFmtId="0" fontId="16" fillId="11" borderId="53" xfId="0" applyFont="1" applyFill="1" applyBorder="1" applyAlignment="1" applyProtection="1">
      <alignment horizontal="centerContinuous" vertical="center"/>
      <protection hidden="1"/>
    </xf>
    <xf numFmtId="0" fontId="16" fillId="11" borderId="5" xfId="0" applyFont="1" applyFill="1" applyBorder="1" applyAlignment="1" applyProtection="1">
      <alignment horizontal="center" vertical="center"/>
      <protection hidden="1"/>
    </xf>
    <xf numFmtId="0" fontId="16" fillId="11" borderId="6" xfId="0" applyFont="1" applyFill="1" applyBorder="1" applyAlignment="1" applyProtection="1">
      <alignment horizontal="center" vertical="center"/>
      <protection hidden="1"/>
    </xf>
    <xf numFmtId="0" fontId="16" fillId="11" borderId="41" xfId="0" applyFont="1" applyFill="1" applyBorder="1" applyAlignment="1" applyProtection="1">
      <alignment horizontal="center" vertical="center"/>
      <protection hidden="1"/>
    </xf>
    <xf numFmtId="0" fontId="16" fillId="11" borderId="7" xfId="0" applyFont="1" applyFill="1" applyBorder="1" applyAlignment="1" applyProtection="1">
      <alignment horizontal="center" vertical="center"/>
      <protection hidden="1"/>
    </xf>
    <xf numFmtId="0" fontId="18" fillId="11" borderId="0" xfId="0" applyFont="1" applyFill="1" applyAlignment="1" applyProtection="1">
      <alignment horizontal="center" vertical="center"/>
      <protection hidden="1"/>
    </xf>
    <xf numFmtId="0" fontId="18" fillId="7" borderId="33" xfId="0" applyFont="1" applyFill="1" applyBorder="1" applyAlignment="1" applyProtection="1">
      <alignment horizontal="center" vertical="center"/>
      <protection hidden="1"/>
    </xf>
    <xf numFmtId="0" fontId="59" fillId="7" borderId="0" xfId="0" applyFont="1" applyFill="1" applyAlignment="1">
      <alignment vertical="center"/>
    </xf>
    <xf numFmtId="0" fontId="59" fillId="7" borderId="0" xfId="0" applyFont="1" applyFill="1" applyBorder="1" applyAlignment="1">
      <alignment vertical="center"/>
    </xf>
    <xf numFmtId="0" fontId="3" fillId="0" borderId="8" xfId="0" applyFont="1" applyFill="1" applyBorder="1" applyAlignment="1" applyProtection="1">
      <alignment vertical="center"/>
    </xf>
    <xf numFmtId="0" fontId="3" fillId="0" borderId="8" xfId="0" applyFont="1" applyFill="1" applyBorder="1" applyAlignment="1" applyProtection="1">
      <alignment horizontal="center" vertical="center"/>
    </xf>
    <xf numFmtId="0" fontId="3" fillId="0" borderId="3" xfId="0" applyFont="1" applyFill="1" applyBorder="1" applyAlignment="1" applyProtection="1">
      <alignment vertical="center"/>
    </xf>
    <xf numFmtId="0" fontId="3" fillId="0" borderId="3" xfId="0" applyFont="1" applyFill="1" applyBorder="1" applyAlignment="1" applyProtection="1">
      <alignment horizontal="center" vertical="center"/>
    </xf>
    <xf numFmtId="0" fontId="3" fillId="0" borderId="6" xfId="0" applyFont="1" applyFill="1" applyBorder="1" applyAlignment="1" applyProtection="1">
      <alignment vertical="center"/>
    </xf>
    <xf numFmtId="0" fontId="3" fillId="0" borderId="6" xfId="0" applyFont="1" applyFill="1" applyBorder="1" applyAlignment="1" applyProtection="1">
      <alignment horizontal="center" vertical="center"/>
    </xf>
    <xf numFmtId="0" fontId="9" fillId="0" borderId="8"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67" xfId="0" applyFont="1" applyFill="1" applyBorder="1" applyAlignment="1" applyProtection="1">
      <alignment vertical="center"/>
      <protection hidden="1"/>
    </xf>
    <xf numFmtId="0" fontId="9" fillId="0" borderId="6" xfId="0" applyFont="1" applyFill="1" applyBorder="1" applyAlignment="1" applyProtection="1">
      <alignment vertical="center"/>
      <protection hidden="1"/>
    </xf>
    <xf numFmtId="0" fontId="9" fillId="0" borderId="8" xfId="0" applyFont="1" applyFill="1" applyBorder="1" applyAlignment="1" applyProtection="1">
      <alignment vertical="center"/>
    </xf>
    <xf numFmtId="0" fontId="9" fillId="0" borderId="1" xfId="0" applyFont="1" applyFill="1" applyBorder="1" applyAlignment="1" applyProtection="1">
      <alignment horizontal="center" vertical="center"/>
    </xf>
    <xf numFmtId="0" fontId="9" fillId="0" borderId="3" xfId="0" applyFont="1" applyFill="1" applyBorder="1" applyAlignment="1" applyProtection="1">
      <alignment vertical="center"/>
    </xf>
    <xf numFmtId="0" fontId="9" fillId="0" borderId="2" xfId="0" applyFont="1" applyFill="1" applyBorder="1" applyAlignment="1" applyProtection="1">
      <alignment horizontal="center" vertical="center"/>
    </xf>
    <xf numFmtId="0" fontId="9" fillId="0" borderId="6" xfId="0" applyFont="1" applyFill="1" applyBorder="1" applyAlignment="1" applyProtection="1">
      <alignment vertical="center"/>
    </xf>
    <xf numFmtId="0" fontId="9" fillId="0" borderId="7" xfId="0" applyFont="1" applyFill="1" applyBorder="1" applyAlignment="1" applyProtection="1">
      <alignment horizontal="center" vertical="center"/>
    </xf>
    <xf numFmtId="0" fontId="9" fillId="0" borderId="8" xfId="0" applyFont="1" applyFill="1" applyBorder="1" applyAlignment="1" applyProtection="1">
      <alignment horizontal="center" vertical="center"/>
    </xf>
    <xf numFmtId="0" fontId="9" fillId="0" borderId="3" xfId="0" applyFont="1" applyFill="1" applyBorder="1" applyAlignment="1" applyProtection="1">
      <alignment horizontal="center" vertical="center"/>
    </xf>
    <xf numFmtId="0" fontId="9" fillId="0" borderId="6" xfId="0" applyFont="1" applyFill="1" applyBorder="1" applyAlignment="1" applyProtection="1">
      <alignment horizontal="center" vertical="center"/>
    </xf>
    <xf numFmtId="0" fontId="40" fillId="6" borderId="0" xfId="0" applyFont="1" applyFill="1" applyBorder="1" applyAlignment="1" applyProtection="1">
      <alignment vertical="center"/>
    </xf>
    <xf numFmtId="0" fontId="41" fillId="6" borderId="0" xfId="0" applyFont="1" applyFill="1" applyBorder="1" applyAlignment="1" applyProtection="1">
      <alignment vertical="center"/>
    </xf>
    <xf numFmtId="0" fontId="4" fillId="6" borderId="0" xfId="0" applyFont="1" applyFill="1" applyAlignment="1" applyProtection="1">
      <alignment vertical="center"/>
    </xf>
    <xf numFmtId="0" fontId="42" fillId="6" borderId="0" xfId="0" applyFont="1" applyFill="1" applyBorder="1" applyAlignment="1" applyProtection="1">
      <alignment horizontal="right" vertical="center"/>
    </xf>
    <xf numFmtId="0" fontId="42" fillId="6" borderId="0" xfId="0" applyFont="1" applyFill="1" applyAlignment="1" applyProtection="1">
      <alignment horizontal="right" vertical="center"/>
    </xf>
    <xf numFmtId="0" fontId="4" fillId="0" borderId="0" xfId="0" applyFont="1" applyAlignment="1" applyProtection="1">
      <alignment vertical="center"/>
    </xf>
    <xf numFmtId="0" fontId="4" fillId="0" borderId="0" xfId="0" applyFont="1" applyFill="1" applyAlignment="1" applyProtection="1">
      <alignment vertical="center"/>
    </xf>
    <xf numFmtId="0" fontId="59" fillId="7" borderId="0" xfId="0" applyFont="1" applyFill="1" applyAlignment="1" applyProtection="1">
      <alignment vertical="center"/>
    </xf>
    <xf numFmtId="0" fontId="59" fillId="7" borderId="0" xfId="0" applyFont="1" applyFill="1" applyBorder="1" applyAlignment="1" applyProtection="1">
      <alignment vertical="center"/>
    </xf>
    <xf numFmtId="0" fontId="1" fillId="6" borderId="0" xfId="0" applyFont="1" applyFill="1" applyAlignment="1" applyProtection="1">
      <alignment vertical="center"/>
    </xf>
    <xf numFmtId="0" fontId="42" fillId="6" borderId="0" xfId="0" applyFont="1" applyFill="1" applyAlignment="1" applyProtection="1">
      <alignment vertical="center"/>
    </xf>
    <xf numFmtId="0" fontId="43" fillId="6" borderId="0" xfId="0" applyFont="1" applyFill="1" applyAlignment="1" applyProtection="1">
      <alignment vertical="center"/>
    </xf>
    <xf numFmtId="0" fontId="44" fillId="6" borderId="0" xfId="0" applyFont="1" applyFill="1" applyBorder="1" applyAlignment="1" applyProtection="1"/>
    <xf numFmtId="0" fontId="42" fillId="6" borderId="0" xfId="0" applyFont="1" applyFill="1" applyBorder="1" applyAlignment="1" applyProtection="1">
      <alignment vertical="center"/>
    </xf>
    <xf numFmtId="0" fontId="4" fillId="4" borderId="0" xfId="0" applyFont="1" applyFill="1" applyAlignment="1" applyProtection="1">
      <alignment vertical="center"/>
    </xf>
    <xf numFmtId="0" fontId="46" fillId="9" borderId="0" xfId="0" applyFont="1" applyFill="1" applyBorder="1" applyAlignment="1" applyProtection="1">
      <alignment vertical="center"/>
    </xf>
    <xf numFmtId="0" fontId="47" fillId="9" borderId="0" xfId="0" applyFont="1" applyFill="1" applyBorder="1" applyAlignment="1" applyProtection="1">
      <alignment vertical="center"/>
    </xf>
    <xf numFmtId="0" fontId="46" fillId="9" borderId="0" xfId="0" applyFont="1" applyFill="1" applyBorder="1" applyAlignment="1" applyProtection="1"/>
    <xf numFmtId="0" fontId="47" fillId="9" borderId="0" xfId="0" applyFont="1" applyFill="1" applyAlignment="1" applyProtection="1"/>
    <xf numFmtId="0" fontId="46" fillId="4" borderId="68" xfId="0" applyFont="1" applyFill="1" applyBorder="1" applyAlignment="1" applyProtection="1">
      <alignment horizontal="centerContinuous" vertical="center"/>
    </xf>
    <xf numFmtId="0" fontId="47" fillId="4" borderId="58" xfId="0" applyFont="1" applyFill="1" applyBorder="1" applyAlignment="1" applyProtection="1">
      <alignment horizontal="centerContinuous" vertical="center"/>
    </xf>
    <xf numFmtId="0" fontId="47" fillId="4" borderId="69" xfId="0" applyFont="1" applyFill="1" applyBorder="1" applyAlignment="1" applyProtection="1">
      <alignment horizontal="centerContinuous" vertical="center"/>
    </xf>
    <xf numFmtId="0" fontId="47" fillId="0" borderId="0" xfId="0" applyFont="1" applyFill="1" applyAlignment="1" applyProtection="1">
      <alignment vertical="center"/>
    </xf>
    <xf numFmtId="0" fontId="47" fillId="6" borderId="0" xfId="0" applyFont="1" applyFill="1" applyAlignment="1" applyProtection="1">
      <alignment vertical="center"/>
    </xf>
    <xf numFmtId="0" fontId="47" fillId="0" borderId="0" xfId="0" applyFont="1" applyAlignment="1" applyProtection="1">
      <alignment vertical="center"/>
    </xf>
    <xf numFmtId="0" fontId="1" fillId="0" borderId="34" xfId="0" applyFont="1" applyBorder="1" applyAlignment="1" applyProtection="1">
      <alignment horizontal="center"/>
    </xf>
    <xf numFmtId="0" fontId="1" fillId="0" borderId="36" xfId="0" applyFont="1" applyBorder="1" applyAlignment="1" applyProtection="1">
      <alignment wrapText="1"/>
    </xf>
    <xf numFmtId="0" fontId="1" fillId="0" borderId="36" xfId="0" applyFont="1" applyFill="1" applyBorder="1" applyAlignment="1" applyProtection="1">
      <alignment horizontal="center" textRotation="90"/>
    </xf>
    <xf numFmtId="0" fontId="1" fillId="0" borderId="37" xfId="0" applyFont="1" applyFill="1" applyBorder="1" applyAlignment="1" applyProtection="1">
      <alignment horizontal="center" textRotation="90"/>
    </xf>
    <xf numFmtId="0" fontId="9" fillId="0" borderId="70" xfId="0" applyFont="1" applyFill="1" applyBorder="1" applyAlignment="1" applyProtection="1">
      <alignment horizontal="center" wrapText="1"/>
    </xf>
    <xf numFmtId="0" fontId="9" fillId="0" borderId="71" xfId="0" applyFont="1" applyFill="1" applyBorder="1" applyAlignment="1" applyProtection="1">
      <alignment horizontal="center" wrapText="1"/>
    </xf>
    <xf numFmtId="0" fontId="9" fillId="0" borderId="72" xfId="0" applyFont="1" applyFill="1" applyBorder="1" applyAlignment="1" applyProtection="1">
      <alignment horizontal="center" wrapText="1"/>
    </xf>
    <xf numFmtId="0" fontId="4" fillId="0" borderId="0" xfId="0" applyFont="1" applyProtection="1"/>
    <xf numFmtId="0" fontId="4" fillId="0" borderId="0" xfId="0" applyFont="1" applyFill="1" applyProtection="1"/>
    <xf numFmtId="0" fontId="4" fillId="6" borderId="0" xfId="0" applyFont="1" applyFill="1" applyProtection="1"/>
    <xf numFmtId="0" fontId="3" fillId="0" borderId="38"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8" xfId="0" applyFont="1" applyBorder="1" applyAlignment="1" applyProtection="1">
      <alignment horizontal="center" vertical="center"/>
    </xf>
    <xf numFmtId="0" fontId="9" fillId="0" borderId="1" xfId="0" applyFont="1" applyBorder="1" applyAlignment="1" applyProtection="1">
      <alignment horizontal="center" vertical="center"/>
    </xf>
    <xf numFmtId="0" fontId="3" fillId="0" borderId="38" xfId="0" applyFont="1" applyFill="1" applyBorder="1" applyAlignment="1" applyProtection="1">
      <alignment horizontal="center" vertical="center"/>
    </xf>
    <xf numFmtId="0" fontId="9" fillId="0" borderId="0" xfId="0" applyFont="1" applyAlignment="1" applyProtection="1">
      <alignment horizontal="center" vertical="center"/>
    </xf>
    <xf numFmtId="0" fontId="9" fillId="0" borderId="0" xfId="0" applyFont="1" applyFill="1" applyAlignment="1" applyProtection="1">
      <alignment vertical="center"/>
    </xf>
    <xf numFmtId="0" fontId="9" fillId="6" borderId="0" xfId="0" applyFont="1" applyFill="1" applyAlignment="1" applyProtection="1">
      <alignment vertical="center"/>
    </xf>
    <xf numFmtId="0" fontId="9" fillId="0" borderId="0" xfId="0" applyFont="1" applyAlignment="1" applyProtection="1">
      <alignment vertical="center"/>
    </xf>
    <xf numFmtId="0" fontId="3" fillId="0" borderId="4" xfId="0" applyFont="1" applyBorder="1" applyAlignment="1" applyProtection="1">
      <alignment horizontal="center" vertical="center"/>
    </xf>
    <xf numFmtId="0" fontId="9" fillId="0" borderId="2" xfId="0" applyFont="1" applyBorder="1" applyAlignment="1" applyProtection="1">
      <alignment horizontal="center" vertical="center"/>
    </xf>
    <xf numFmtId="0" fontId="3" fillId="0" borderId="4" xfId="0" applyFont="1" applyFill="1" applyBorder="1" applyAlignment="1" applyProtection="1">
      <alignment horizontal="center" vertical="center"/>
    </xf>
    <xf numFmtId="0" fontId="9" fillId="0" borderId="4" xfId="0" applyFont="1" applyBorder="1" applyAlignment="1" applyProtection="1">
      <alignment horizontal="center" vertical="center"/>
    </xf>
    <xf numFmtId="0" fontId="9" fillId="0" borderId="3" xfId="0" applyFont="1" applyBorder="1" applyAlignment="1" applyProtection="1">
      <alignment vertical="center"/>
    </xf>
    <xf numFmtId="0" fontId="9" fillId="0" borderId="4"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3" fillId="0" borderId="5" xfId="0" applyFont="1" applyBorder="1" applyAlignment="1" applyProtection="1">
      <alignment horizontal="center" vertical="center"/>
    </xf>
    <xf numFmtId="0" fontId="9" fillId="0" borderId="5" xfId="0" applyFont="1" applyBorder="1" applyAlignment="1" applyProtection="1">
      <alignment horizontal="center" vertical="center"/>
    </xf>
    <xf numFmtId="0" fontId="9" fillId="0" borderId="6" xfId="0" applyFont="1" applyBorder="1" applyAlignment="1" applyProtection="1">
      <alignment horizontal="center" vertical="center"/>
    </xf>
    <xf numFmtId="0" fontId="9" fillId="2" borderId="7" xfId="0" applyFont="1" applyFill="1" applyBorder="1" applyAlignment="1" applyProtection="1">
      <alignment horizontal="center" vertical="center"/>
    </xf>
    <xf numFmtId="0" fontId="3" fillId="0" borderId="45" xfId="0" applyFont="1" applyFill="1" applyBorder="1" applyAlignment="1" applyProtection="1">
      <alignment horizontal="center" vertical="center"/>
    </xf>
    <xf numFmtId="0" fontId="9" fillId="0" borderId="7" xfId="0" applyFont="1" applyBorder="1" applyAlignment="1" applyProtection="1">
      <alignment horizontal="center" vertical="center"/>
    </xf>
    <xf numFmtId="0" fontId="3" fillId="0" borderId="5" xfId="0" applyFont="1" applyFill="1" applyBorder="1" applyAlignment="1" applyProtection="1">
      <alignment horizontal="center" vertical="center"/>
    </xf>
    <xf numFmtId="0" fontId="10" fillId="0" borderId="0" xfId="0" applyFont="1" applyFill="1" applyAlignment="1" applyProtection="1">
      <alignment horizontal="center" vertical="center"/>
    </xf>
    <xf numFmtId="0" fontId="3" fillId="0" borderId="3" xfId="0" applyFont="1" applyFill="1" applyBorder="1" applyAlignment="1" applyProtection="1">
      <alignment horizontal="right" vertical="center"/>
    </xf>
    <xf numFmtId="0" fontId="3" fillId="0" borderId="73"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0" xfId="0" applyFont="1" applyFill="1" applyAlignment="1" applyProtection="1">
      <alignment vertical="center"/>
    </xf>
    <xf numFmtId="0" fontId="3" fillId="0" borderId="0" xfId="0" applyFont="1" applyFill="1" applyAlignment="1" applyProtection="1">
      <alignment horizontal="right" vertical="center"/>
    </xf>
    <xf numFmtId="0" fontId="3" fillId="0" borderId="0" xfId="0" applyFont="1" applyFill="1" applyAlignment="1" applyProtection="1">
      <alignment horizontal="center" vertical="center"/>
    </xf>
    <xf numFmtId="0" fontId="3" fillId="0" borderId="0" xfId="0" applyFont="1" applyFill="1" applyBorder="1" applyAlignment="1" applyProtection="1">
      <alignment horizontal="right" vertical="center"/>
    </xf>
    <xf numFmtId="0" fontId="9" fillId="0" borderId="12" xfId="0" applyFont="1" applyFill="1" applyBorder="1" applyAlignment="1" applyProtection="1">
      <alignment horizontal="center" vertical="center"/>
    </xf>
    <xf numFmtId="2" fontId="9" fillId="0" borderId="12" xfId="0" applyNumberFormat="1" applyFont="1" applyFill="1" applyBorder="1" applyAlignment="1" applyProtection="1">
      <alignment horizontal="centerContinuous" vertical="center"/>
    </xf>
    <xf numFmtId="0" fontId="9" fillId="0" borderId="69" xfId="0" applyFont="1" applyFill="1" applyBorder="1" applyAlignment="1" applyProtection="1">
      <alignment horizontal="centerContinuous" vertical="center"/>
    </xf>
    <xf numFmtId="0" fontId="9" fillId="0" borderId="0" xfId="0" applyFont="1" applyFill="1" applyAlignment="1" applyProtection="1">
      <alignment horizontal="center" vertical="center"/>
    </xf>
    <xf numFmtId="0" fontId="3" fillId="8" borderId="55" xfId="0" applyFont="1" applyFill="1" applyBorder="1" applyAlignment="1" applyProtection="1">
      <alignment horizontal="center" vertical="center"/>
    </xf>
    <xf numFmtId="0" fontId="3" fillId="8" borderId="56" xfId="0" applyFont="1" applyFill="1" applyBorder="1" applyAlignment="1" applyProtection="1">
      <alignment horizontal="center" vertical="center"/>
    </xf>
    <xf numFmtId="0" fontId="3" fillId="8" borderId="57" xfId="0" applyFont="1" applyFill="1" applyBorder="1" applyAlignment="1" applyProtection="1">
      <alignment horizontal="center" vertical="center"/>
    </xf>
    <xf numFmtId="0" fontId="3" fillId="14" borderId="55" xfId="0" applyFont="1" applyFill="1" applyBorder="1" applyAlignment="1" applyProtection="1">
      <alignment horizontal="center" vertical="center"/>
    </xf>
    <xf numFmtId="0" fontId="3" fillId="14" borderId="56" xfId="0" applyFont="1" applyFill="1" applyBorder="1" applyAlignment="1" applyProtection="1">
      <alignment horizontal="center" vertical="center"/>
    </xf>
    <xf numFmtId="0" fontId="3" fillId="14" borderId="57" xfId="0" applyFont="1" applyFill="1" applyBorder="1" applyAlignment="1" applyProtection="1">
      <alignment horizontal="center" vertical="center"/>
    </xf>
    <xf numFmtId="0" fontId="9" fillId="0" borderId="0" xfId="0" applyFont="1" applyFill="1" applyAlignment="1" applyProtection="1">
      <alignment horizontal="left" vertical="center"/>
    </xf>
    <xf numFmtId="0" fontId="23" fillId="6" borderId="0" xfId="0" applyFont="1" applyFill="1" applyProtection="1"/>
    <xf numFmtId="0" fontId="44" fillId="6" borderId="0" xfId="0" applyFont="1" applyFill="1" applyBorder="1" applyAlignment="1" applyProtection="1">
      <alignment vertical="center"/>
    </xf>
    <xf numFmtId="0" fontId="9" fillId="6" borderId="0" xfId="0" applyFont="1" applyFill="1" applyAlignment="1" applyProtection="1">
      <alignment horizontal="center"/>
    </xf>
    <xf numFmtId="0" fontId="4" fillId="6" borderId="0" xfId="0" applyFont="1" applyFill="1" applyAlignment="1" applyProtection="1">
      <alignment horizontal="center"/>
    </xf>
    <xf numFmtId="0" fontId="9" fillId="0" borderId="0" xfId="0" applyFont="1" applyFill="1" applyAlignment="1" applyProtection="1">
      <alignment horizontal="center" wrapText="1"/>
    </xf>
    <xf numFmtId="0" fontId="4" fillId="0" borderId="0" xfId="0" applyFont="1" applyFill="1" applyAlignment="1" applyProtection="1">
      <alignment horizontal="center" wrapText="1"/>
    </xf>
    <xf numFmtId="0" fontId="9" fillId="2" borderId="38" xfId="0" applyFont="1" applyFill="1" applyBorder="1" applyAlignment="1" applyProtection="1">
      <alignment vertical="center"/>
    </xf>
    <xf numFmtId="0" fontId="3" fillId="0" borderId="59" xfId="0" applyFont="1" applyFill="1" applyBorder="1" applyAlignment="1" applyProtection="1">
      <alignment horizontal="center" vertical="center"/>
    </xf>
    <xf numFmtId="0" fontId="3" fillId="0" borderId="40" xfId="0" applyFont="1" applyFill="1" applyBorder="1" applyAlignment="1" applyProtection="1">
      <alignment horizontal="center" vertical="center"/>
    </xf>
    <xf numFmtId="0" fontId="3" fillId="0" borderId="41" xfId="0" applyFont="1" applyFill="1" applyBorder="1" applyAlignment="1" applyProtection="1">
      <alignment horizontal="center" vertical="center"/>
    </xf>
    <xf numFmtId="0" fontId="9" fillId="0" borderId="0" xfId="0" applyFont="1" applyFill="1" applyProtection="1"/>
    <xf numFmtId="0" fontId="46" fillId="0" borderId="74" xfId="0" applyFont="1" applyFill="1" applyBorder="1" applyAlignment="1" applyProtection="1">
      <alignment vertical="center"/>
    </xf>
    <xf numFmtId="0" fontId="1" fillId="0" borderId="31" xfId="0" applyFont="1" applyBorder="1" applyAlignment="1" applyProtection="1">
      <alignment horizontal="center"/>
    </xf>
    <xf numFmtId="0" fontId="1" fillId="0" borderId="75" xfId="0" applyFont="1" applyBorder="1" applyAlignment="1" applyProtection="1">
      <alignment horizontal="center"/>
    </xf>
    <xf numFmtId="0" fontId="3" fillId="0" borderId="8" xfId="0" applyFont="1" applyBorder="1" applyAlignment="1" applyProtection="1">
      <alignment horizontal="center" vertical="center"/>
    </xf>
    <xf numFmtId="0" fontId="3" fillId="0" borderId="1" xfId="0" applyFont="1" applyBorder="1" applyAlignment="1" applyProtection="1">
      <alignment horizontal="center" vertical="center"/>
    </xf>
    <xf numFmtId="0" fontId="46" fillId="0" borderId="76" xfId="0" applyFont="1" applyFill="1" applyBorder="1" applyAlignment="1" applyProtection="1">
      <alignment vertical="center"/>
    </xf>
    <xf numFmtId="0" fontId="1" fillId="0" borderId="0" xfId="0" applyFont="1" applyBorder="1" applyAlignment="1" applyProtection="1">
      <alignment wrapText="1"/>
    </xf>
    <xf numFmtId="0" fontId="1" fillId="0" borderId="77" xfId="0" applyFont="1" applyBorder="1" applyAlignment="1" applyProtection="1">
      <alignment wrapText="1"/>
    </xf>
    <xf numFmtId="0" fontId="46" fillId="0" borderId="10" xfId="0" applyFont="1" applyFill="1" applyBorder="1" applyAlignment="1" applyProtection="1">
      <alignment vertical="center"/>
    </xf>
    <xf numFmtId="0" fontId="1" fillId="0" borderId="29" xfId="0" applyFont="1" applyFill="1" applyBorder="1" applyAlignment="1" applyProtection="1">
      <alignment horizontal="center" textRotation="90"/>
    </xf>
    <xf numFmtId="0" fontId="1" fillId="0" borderId="78" xfId="0" applyFont="1" applyFill="1" applyBorder="1" applyAlignment="1" applyProtection="1">
      <alignment horizontal="center" textRotation="90"/>
    </xf>
    <xf numFmtId="0" fontId="47" fillId="0" borderId="5" xfId="0" applyFont="1" applyFill="1" applyBorder="1" applyAlignment="1" applyProtection="1">
      <alignment vertical="center"/>
    </xf>
    <xf numFmtId="0" fontId="1" fillId="0" borderId="6" xfId="0" applyFont="1" applyBorder="1" applyAlignment="1" applyProtection="1">
      <alignment wrapText="1"/>
    </xf>
    <xf numFmtId="0" fontId="3" fillId="0" borderId="79" xfId="0" applyFont="1" applyFill="1" applyBorder="1" applyAlignment="1" applyProtection="1">
      <alignment horizontal="left" vertical="center"/>
    </xf>
    <xf numFmtId="0" fontId="46" fillId="0" borderId="38" xfId="0" applyFont="1" applyFill="1" applyBorder="1" applyAlignment="1" applyProtection="1">
      <alignment vertical="center"/>
    </xf>
    <xf numFmtId="0" fontId="9" fillId="2" borderId="38" xfId="0" applyFont="1" applyFill="1" applyBorder="1" applyAlignment="1" applyProtection="1">
      <alignment horizontal="center" vertical="center"/>
    </xf>
    <xf numFmtId="0" fontId="3" fillId="0" borderId="79" xfId="0" applyFont="1" applyFill="1" applyBorder="1" applyAlignment="1" applyProtection="1">
      <alignment horizontal="center" vertical="center"/>
    </xf>
    <xf numFmtId="0" fontId="46" fillId="0" borderId="4" xfId="0" applyFont="1" applyFill="1" applyBorder="1" applyAlignment="1" applyProtection="1">
      <alignment vertical="center"/>
    </xf>
    <xf numFmtId="0" fontId="47" fillId="0" borderId="4" xfId="0" applyFont="1" applyFill="1" applyBorder="1" applyAlignment="1" applyProtection="1">
      <alignment vertical="center"/>
    </xf>
    <xf numFmtId="0" fontId="3" fillId="0" borderId="78" xfId="0" applyFont="1" applyFill="1" applyBorder="1" applyAlignment="1" applyProtection="1">
      <alignment horizontal="center" vertical="center"/>
    </xf>
    <xf numFmtId="0" fontId="42" fillId="9" borderId="0" xfId="0" applyFont="1" applyFill="1" applyBorder="1" applyAlignment="1" applyProtection="1">
      <alignment vertical="center"/>
    </xf>
    <xf numFmtId="0" fontId="4" fillId="9" borderId="0" xfId="0" applyFont="1" applyFill="1" applyBorder="1" applyAlignment="1" applyProtection="1">
      <alignment vertical="center"/>
    </xf>
    <xf numFmtId="0" fontId="47" fillId="9" borderId="0" xfId="0" applyFont="1" applyFill="1" applyAlignment="1" applyProtection="1">
      <alignment vertical="center"/>
    </xf>
    <xf numFmtId="0" fontId="1" fillId="4" borderId="68" xfId="0" applyFont="1" applyFill="1" applyBorder="1" applyAlignment="1" applyProtection="1">
      <alignment horizontal="centerContinuous" vertical="center"/>
    </xf>
    <xf numFmtId="0" fontId="4" fillId="4" borderId="58" xfId="0" applyFont="1" applyFill="1" applyBorder="1" applyAlignment="1" applyProtection="1">
      <alignment horizontal="centerContinuous" vertical="center"/>
    </xf>
    <xf numFmtId="0" fontId="4" fillId="4" borderId="69" xfId="0" applyFont="1" applyFill="1" applyBorder="1" applyAlignment="1" applyProtection="1">
      <alignment horizontal="centerContinuous" vertical="center"/>
    </xf>
    <xf numFmtId="0" fontId="9" fillId="0" borderId="40" xfId="0" applyFont="1" applyFill="1" applyBorder="1" applyAlignment="1" applyProtection="1">
      <alignment horizontal="center" vertical="center"/>
    </xf>
    <xf numFmtId="0" fontId="9" fillId="0" borderId="67" xfId="0" applyFont="1" applyFill="1" applyBorder="1" applyAlignment="1" applyProtection="1">
      <alignment vertical="center"/>
    </xf>
    <xf numFmtId="0" fontId="9" fillId="0" borderId="60" xfId="0" applyFont="1" applyFill="1" applyBorder="1" applyAlignment="1" applyProtection="1">
      <alignment horizontal="center" vertical="center"/>
    </xf>
    <xf numFmtId="0" fontId="9" fillId="0" borderId="61" xfId="0" applyFont="1" applyFill="1" applyBorder="1" applyAlignment="1" applyProtection="1">
      <alignment horizontal="center" vertical="center"/>
    </xf>
    <xf numFmtId="0" fontId="9" fillId="0" borderId="41" xfId="0" applyFont="1" applyFill="1" applyBorder="1" applyAlignment="1" applyProtection="1">
      <alignment horizontal="center" vertical="center"/>
    </xf>
    <xf numFmtId="0" fontId="9" fillId="0" borderId="34" xfId="0" applyFont="1" applyFill="1" applyBorder="1" applyAlignment="1" applyProtection="1">
      <alignment horizontal="center" wrapText="1"/>
    </xf>
    <xf numFmtId="0" fontId="9" fillId="0" borderId="36" xfId="0" applyFont="1" applyFill="1" applyBorder="1" applyAlignment="1" applyProtection="1">
      <alignment horizontal="center" wrapText="1"/>
    </xf>
    <xf numFmtId="0" fontId="9" fillId="0" borderId="37" xfId="0" applyFont="1" applyFill="1" applyBorder="1" applyAlignment="1" applyProtection="1">
      <alignment horizontal="center" wrapText="1"/>
    </xf>
    <xf numFmtId="0" fontId="3" fillId="0" borderId="65" xfId="0" applyFont="1" applyBorder="1" applyAlignment="1" applyProtection="1">
      <alignment horizontal="center" vertical="center"/>
    </xf>
    <xf numFmtId="0" fontId="3" fillId="0" borderId="80" xfId="0" applyFont="1" applyBorder="1" applyAlignment="1" applyProtection="1">
      <alignment horizontal="center" vertical="center"/>
    </xf>
    <xf numFmtId="0" fontId="3" fillId="0" borderId="81" xfId="0" applyFont="1" applyBorder="1" applyAlignment="1" applyProtection="1">
      <alignment horizontal="center" vertical="center"/>
    </xf>
    <xf numFmtId="0" fontId="9" fillId="6" borderId="0" xfId="0" applyFont="1" applyFill="1" applyProtection="1"/>
    <xf numFmtId="0" fontId="3" fillId="0" borderId="66" xfId="0" applyFont="1" applyFill="1" applyBorder="1" applyAlignment="1" applyProtection="1">
      <alignment horizontal="center" vertical="center"/>
    </xf>
    <xf numFmtId="0" fontId="3" fillId="0" borderId="30" xfId="0" applyFont="1" applyFill="1" applyBorder="1" applyAlignment="1" applyProtection="1">
      <alignment horizontal="center" vertical="center"/>
    </xf>
    <xf numFmtId="0" fontId="3" fillId="0" borderId="32" xfId="0" applyFont="1" applyFill="1" applyBorder="1" applyAlignment="1" applyProtection="1">
      <alignment horizontal="center" vertical="center"/>
    </xf>
    <xf numFmtId="0" fontId="51" fillId="6" borderId="0" xfId="0" applyFont="1" applyFill="1" applyAlignment="1"/>
    <xf numFmtId="0" fontId="60" fillId="0" borderId="0" xfId="0" applyFont="1" applyFill="1" applyProtection="1">
      <protection hidden="1"/>
    </xf>
    <xf numFmtId="0" fontId="61" fillId="0" borderId="0" xfId="0" applyFont="1" applyFill="1" applyAlignment="1" applyProtection="1">
      <alignment horizontal="center" vertical="center"/>
      <protection hidden="1"/>
    </xf>
    <xf numFmtId="0" fontId="62" fillId="0" borderId="0" xfId="0" applyFont="1" applyFill="1" applyProtection="1">
      <protection hidden="1"/>
    </xf>
    <xf numFmtId="0" fontId="56" fillId="6" borderId="0" xfId="1" applyFont="1" applyFill="1" applyAlignment="1" applyProtection="1">
      <alignment horizontal="left" vertical="center"/>
      <protection locked="0"/>
    </xf>
    <xf numFmtId="0" fontId="1" fillId="4" borderId="76" xfId="0" applyFont="1" applyFill="1" applyBorder="1" applyAlignment="1" applyProtection="1">
      <alignment horizontal="center" vertical="center"/>
      <protection locked="0"/>
    </xf>
    <xf numFmtId="0" fontId="1" fillId="4" borderId="0" xfId="0" applyFont="1" applyFill="1" applyBorder="1" applyAlignment="1" applyProtection="1">
      <alignment horizontal="center" vertical="center"/>
      <protection locked="0"/>
    </xf>
    <xf numFmtId="14" fontId="1" fillId="4" borderId="82" xfId="0" applyNumberFormat="1" applyFont="1" applyFill="1" applyBorder="1" applyAlignment="1" applyProtection="1">
      <alignment horizontal="center" vertical="center"/>
      <protection locked="0"/>
    </xf>
    <xf numFmtId="0" fontId="1" fillId="4" borderId="33" xfId="0" applyFont="1" applyFill="1" applyBorder="1" applyAlignment="1" applyProtection="1">
      <alignment horizontal="center" vertical="center"/>
      <protection locked="0"/>
    </xf>
    <xf numFmtId="0" fontId="1" fillId="4" borderId="46" xfId="0" applyFont="1" applyFill="1" applyBorder="1" applyAlignment="1" applyProtection="1">
      <alignment horizontal="center" vertical="center"/>
      <protection locked="0"/>
    </xf>
    <xf numFmtId="0" fontId="1" fillId="4" borderId="68" xfId="0" applyFont="1" applyFill="1" applyBorder="1" applyAlignment="1" applyProtection="1">
      <alignment horizontal="center" vertical="center"/>
      <protection locked="0"/>
    </xf>
    <xf numFmtId="0" fontId="1" fillId="4" borderId="58" xfId="0" applyFont="1" applyFill="1" applyBorder="1" applyAlignment="1" applyProtection="1">
      <alignment horizontal="center" vertical="center"/>
      <protection locked="0"/>
    </xf>
    <xf numFmtId="0" fontId="1" fillId="4" borderId="69" xfId="0" applyFont="1" applyFill="1" applyBorder="1" applyAlignment="1" applyProtection="1">
      <alignment horizontal="center" vertical="center"/>
      <protection locked="0"/>
    </xf>
    <xf numFmtId="0" fontId="43" fillId="4" borderId="74" xfId="0" applyFont="1" applyFill="1" applyBorder="1" applyAlignment="1" applyProtection="1">
      <alignment horizontal="center" vertical="center"/>
      <protection locked="0"/>
    </xf>
    <xf numFmtId="0" fontId="43" fillId="4" borderId="31" xfId="0" applyFont="1" applyFill="1" applyBorder="1" applyAlignment="1" applyProtection="1">
      <alignment horizontal="center" vertical="center"/>
      <protection locked="0"/>
    </xf>
    <xf numFmtId="0" fontId="43" fillId="4" borderId="83" xfId="0" applyFont="1" applyFill="1" applyBorder="1" applyAlignment="1" applyProtection="1">
      <alignment horizontal="center" vertical="center"/>
      <protection locked="0"/>
    </xf>
    <xf numFmtId="166" fontId="3" fillId="0" borderId="68" xfId="0" applyNumberFormat="1" applyFont="1" applyFill="1" applyBorder="1" applyAlignment="1" applyProtection="1">
      <alignment horizontal="center" vertical="center"/>
      <protection locked="0"/>
    </xf>
    <xf numFmtId="166" fontId="3" fillId="0" borderId="58" xfId="0" applyNumberFormat="1" applyFont="1" applyFill="1" applyBorder="1" applyAlignment="1" applyProtection="1">
      <alignment horizontal="center" vertical="center"/>
      <protection locked="0"/>
    </xf>
    <xf numFmtId="166" fontId="3" fillId="0" borderId="69" xfId="0" applyNumberFormat="1" applyFont="1" applyFill="1" applyBorder="1" applyAlignment="1" applyProtection="1">
      <alignment horizontal="center" vertical="center"/>
      <protection locked="0"/>
    </xf>
    <xf numFmtId="0" fontId="1" fillId="4" borderId="76" xfId="0" applyFont="1" applyFill="1" applyBorder="1" applyAlignment="1" applyProtection="1">
      <alignment horizontal="center" vertical="center"/>
    </xf>
    <xf numFmtId="0" fontId="1" fillId="4" borderId="0" xfId="0" applyFont="1" applyFill="1" applyBorder="1" applyAlignment="1" applyProtection="1">
      <alignment horizontal="center" vertical="center"/>
    </xf>
    <xf numFmtId="0" fontId="1" fillId="4" borderId="68" xfId="0" applyFont="1" applyFill="1" applyBorder="1" applyAlignment="1" applyProtection="1">
      <alignment horizontal="center" vertical="center"/>
    </xf>
    <xf numFmtId="0" fontId="1" fillId="4" borderId="58" xfId="0" applyFont="1" applyFill="1" applyBorder="1" applyAlignment="1" applyProtection="1">
      <alignment horizontal="center" vertical="center"/>
    </xf>
    <xf numFmtId="0" fontId="1" fillId="4" borderId="69" xfId="0" applyFont="1" applyFill="1" applyBorder="1" applyAlignment="1" applyProtection="1">
      <alignment horizontal="center" vertical="center"/>
    </xf>
    <xf numFmtId="0" fontId="43" fillId="4" borderId="74" xfId="0" applyFont="1" applyFill="1" applyBorder="1" applyAlignment="1" applyProtection="1">
      <alignment horizontal="center" vertical="center"/>
    </xf>
    <xf numFmtId="0" fontId="43" fillId="4" borderId="31" xfId="0" applyFont="1" applyFill="1" applyBorder="1" applyAlignment="1" applyProtection="1">
      <alignment horizontal="center" vertical="center"/>
    </xf>
    <xf numFmtId="0" fontId="43" fillId="4" borderId="83" xfId="0" applyFont="1" applyFill="1" applyBorder="1" applyAlignment="1" applyProtection="1">
      <alignment horizontal="center" vertical="center"/>
    </xf>
    <xf numFmtId="14" fontId="1" fillId="4" borderId="82" xfId="0" applyNumberFormat="1" applyFont="1" applyFill="1" applyBorder="1" applyAlignment="1" applyProtection="1">
      <alignment horizontal="center" vertical="center"/>
    </xf>
    <xf numFmtId="0" fontId="1" fillId="4" borderId="33" xfId="0" applyFont="1" applyFill="1" applyBorder="1" applyAlignment="1" applyProtection="1">
      <alignment horizontal="center" vertical="center"/>
    </xf>
    <xf numFmtId="0" fontId="1" fillId="4" borderId="46" xfId="0" applyFont="1" applyFill="1" applyBorder="1" applyAlignment="1" applyProtection="1">
      <alignment horizontal="center" vertical="center"/>
    </xf>
    <xf numFmtId="166" fontId="3" fillId="0" borderId="68" xfId="0" applyNumberFormat="1" applyFont="1" applyFill="1" applyBorder="1" applyAlignment="1" applyProtection="1">
      <alignment horizontal="center" vertical="center"/>
    </xf>
    <xf numFmtId="166" fontId="3" fillId="0" borderId="58" xfId="0" applyNumberFormat="1" applyFont="1" applyFill="1" applyBorder="1" applyAlignment="1" applyProtection="1">
      <alignment horizontal="center" vertical="center"/>
    </xf>
    <xf numFmtId="166" fontId="3" fillId="0" borderId="69" xfId="0" applyNumberFormat="1" applyFont="1" applyFill="1" applyBorder="1" applyAlignment="1" applyProtection="1">
      <alignment horizontal="center" vertical="center"/>
    </xf>
    <xf numFmtId="0" fontId="1" fillId="4" borderId="68" xfId="0" applyFont="1" applyFill="1" applyBorder="1" applyAlignment="1" applyProtection="1">
      <alignment horizontal="center" vertical="center"/>
      <protection hidden="1"/>
    </xf>
    <xf numFmtId="0" fontId="1" fillId="4" borderId="58" xfId="0" applyFont="1" applyFill="1" applyBorder="1" applyAlignment="1" applyProtection="1">
      <alignment horizontal="center" vertical="center"/>
      <protection hidden="1"/>
    </xf>
    <xf numFmtId="0" fontId="1" fillId="4" borderId="69" xfId="0" applyFont="1" applyFill="1" applyBorder="1" applyAlignment="1" applyProtection="1">
      <alignment horizontal="center" vertical="center"/>
      <protection hidden="1"/>
    </xf>
    <xf numFmtId="0" fontId="48" fillId="4" borderId="68" xfId="0" applyFont="1" applyFill="1" applyBorder="1" applyAlignment="1" applyProtection="1">
      <alignment horizontal="center" vertical="center"/>
      <protection hidden="1"/>
    </xf>
    <xf numFmtId="0" fontId="48" fillId="4" borderId="58" xfId="0" applyFont="1" applyFill="1" applyBorder="1" applyAlignment="1" applyProtection="1">
      <alignment horizontal="center" vertical="center"/>
      <protection hidden="1"/>
    </xf>
    <xf numFmtId="0" fontId="48" fillId="4" borderId="69" xfId="0" applyFont="1" applyFill="1" applyBorder="1" applyAlignment="1" applyProtection="1">
      <alignment horizontal="center" vertical="center"/>
      <protection hidden="1"/>
    </xf>
    <xf numFmtId="14" fontId="3" fillId="0" borderId="68" xfId="0" applyNumberFormat="1" applyFont="1" applyFill="1" applyBorder="1" applyAlignment="1" applyProtection="1">
      <alignment horizontal="center" vertical="center"/>
      <protection hidden="1"/>
    </xf>
    <xf numFmtId="14" fontId="3" fillId="0" borderId="69" xfId="0" applyNumberFormat="1" applyFont="1" applyFill="1" applyBorder="1" applyAlignment="1" applyProtection="1">
      <alignment horizontal="center" vertical="center"/>
      <protection hidden="1"/>
    </xf>
    <xf numFmtId="0" fontId="15" fillId="0" borderId="68" xfId="0" applyFont="1" applyFill="1" applyBorder="1" applyAlignment="1" applyProtection="1">
      <alignment horizontal="center" vertical="center"/>
      <protection locked="0"/>
    </xf>
    <xf numFmtId="0" fontId="15" fillId="0" borderId="58" xfId="0" applyFont="1" applyFill="1" applyBorder="1" applyAlignment="1" applyProtection="1">
      <alignment horizontal="center" vertical="center"/>
      <protection locked="0"/>
    </xf>
    <xf numFmtId="0" fontId="15" fillId="0" borderId="69" xfId="0" applyFont="1" applyFill="1" applyBorder="1" applyAlignment="1" applyProtection="1">
      <alignment horizontal="center" vertical="center"/>
      <protection locked="0"/>
    </xf>
    <xf numFmtId="14" fontId="15" fillId="0" borderId="82" xfId="0" applyNumberFormat="1" applyFont="1" applyFill="1" applyBorder="1" applyAlignment="1" applyProtection="1">
      <alignment horizontal="center" vertical="center"/>
      <protection locked="0"/>
    </xf>
    <xf numFmtId="0" fontId="15" fillId="0" borderId="33" xfId="0" applyFont="1" applyFill="1" applyBorder="1" applyAlignment="1" applyProtection="1">
      <alignment horizontal="center" vertical="center"/>
      <protection locked="0"/>
    </xf>
    <xf numFmtId="0" fontId="15" fillId="0" borderId="46" xfId="0" applyFont="1" applyFill="1" applyBorder="1" applyAlignment="1" applyProtection="1">
      <alignment horizontal="center" vertical="center"/>
      <protection locked="0"/>
    </xf>
    <xf numFmtId="166" fontId="16" fillId="0" borderId="68" xfId="0" applyNumberFormat="1" applyFont="1" applyFill="1" applyBorder="1" applyAlignment="1" applyProtection="1">
      <alignment horizontal="center" vertical="center"/>
      <protection locked="0"/>
    </xf>
    <xf numFmtId="166" fontId="16" fillId="0" borderId="58" xfId="0" applyNumberFormat="1" applyFont="1" applyFill="1" applyBorder="1" applyAlignment="1" applyProtection="1">
      <alignment horizontal="center" vertical="center"/>
      <protection locked="0"/>
    </xf>
    <xf numFmtId="166" fontId="16" fillId="0" borderId="69" xfId="0" applyNumberFormat="1" applyFont="1" applyFill="1" applyBorder="1" applyAlignment="1" applyProtection="1">
      <alignment horizontal="center" vertical="center"/>
      <protection locked="0"/>
    </xf>
    <xf numFmtId="0" fontId="18" fillId="4" borderId="10" xfId="0" applyFont="1" applyFill="1" applyBorder="1" applyAlignment="1" applyProtection="1">
      <alignment horizontal="left" vertical="center" wrapText="1"/>
      <protection hidden="1"/>
    </xf>
    <xf numFmtId="0" fontId="18" fillId="4" borderId="29" xfId="0" applyFont="1" applyFill="1" applyBorder="1" applyAlignment="1" applyProtection="1">
      <alignment horizontal="left" vertical="center" wrapText="1"/>
      <protection hidden="1"/>
    </xf>
    <xf numFmtId="0" fontId="35" fillId="0" borderId="76" xfId="0" applyFont="1" applyBorder="1" applyAlignment="1" applyProtection="1">
      <alignment horizontal="left" vertical="center" wrapText="1"/>
      <protection hidden="1"/>
    </xf>
    <xf numFmtId="0" fontId="35" fillId="0" borderId="0" xfId="0" applyFont="1" applyAlignment="1" applyProtection="1">
      <alignment horizontal="left" vertical="center" wrapText="1"/>
      <protection hidden="1"/>
    </xf>
    <xf numFmtId="0" fontId="18" fillId="4" borderId="80" xfId="0" applyFont="1" applyFill="1" applyBorder="1" applyAlignment="1" applyProtection="1">
      <alignment horizontal="left" vertical="center" wrapText="1"/>
      <protection hidden="1"/>
    </xf>
    <xf numFmtId="0" fontId="18" fillId="4" borderId="30" xfId="0" applyFont="1" applyFill="1" applyBorder="1" applyAlignment="1" applyProtection="1">
      <alignment horizontal="left" vertical="center" wrapText="1"/>
      <protection hidden="1"/>
    </xf>
    <xf numFmtId="167" fontId="15" fillId="4" borderId="68" xfId="0" applyNumberFormat="1" applyFont="1" applyFill="1" applyBorder="1" applyAlignment="1" applyProtection="1">
      <alignment horizontal="center" vertical="center"/>
      <protection hidden="1"/>
    </xf>
    <xf numFmtId="167" fontId="15" fillId="4" borderId="58" xfId="0" applyNumberFormat="1" applyFont="1" applyFill="1" applyBorder="1" applyAlignment="1" applyProtection="1">
      <alignment horizontal="center" vertical="center"/>
      <protection hidden="1"/>
    </xf>
    <xf numFmtId="167" fontId="15" fillId="4" borderId="69" xfId="0" applyNumberFormat="1" applyFont="1" applyFill="1" applyBorder="1" applyAlignment="1" applyProtection="1">
      <alignment horizontal="center" vertical="center"/>
      <protection hidden="1"/>
    </xf>
    <xf numFmtId="0" fontId="28" fillId="0" borderId="0" xfId="0" applyFont="1" applyBorder="1" applyAlignment="1" applyProtection="1">
      <alignment horizontal="center" vertical="center"/>
      <protection locked="0" hidden="1"/>
    </xf>
    <xf numFmtId="0" fontId="15" fillId="4" borderId="68" xfId="0" applyFont="1" applyFill="1" applyBorder="1" applyAlignment="1" applyProtection="1">
      <alignment horizontal="center" vertical="center"/>
      <protection hidden="1"/>
    </xf>
    <xf numFmtId="0" fontId="15" fillId="4" borderId="58" xfId="0" applyFont="1" applyFill="1" applyBorder="1" applyAlignment="1" applyProtection="1">
      <alignment horizontal="center" vertical="center"/>
      <protection hidden="1"/>
    </xf>
    <xf numFmtId="0" fontId="15" fillId="4" borderId="69" xfId="0" applyFont="1" applyFill="1" applyBorder="1" applyAlignment="1" applyProtection="1">
      <alignment horizontal="center" vertical="center"/>
      <protection hidden="1"/>
    </xf>
  </cellXfs>
  <cellStyles count="2">
    <cellStyle name="Collegamento ipertestuale" xfId="1" builtinId="8"/>
    <cellStyle name="Normale" xfId="0" builtinId="0"/>
  </cellStyles>
  <dxfs count="98">
    <dxf>
      <fill>
        <patternFill>
          <bgColor indexed="42"/>
        </patternFill>
      </fill>
    </dxf>
    <dxf>
      <font>
        <b/>
        <i val="0"/>
        <condense val="0"/>
        <extend val="0"/>
        <color auto="1"/>
      </font>
    </dxf>
    <dxf>
      <font>
        <condense val="0"/>
        <extend val="0"/>
        <color indexed="52"/>
      </font>
      <fill>
        <patternFill patternType="darkGrid">
          <bgColor indexed="10"/>
        </patternFill>
      </fill>
    </dxf>
    <dxf>
      <font>
        <condense val="0"/>
        <extend val="0"/>
        <color indexed="9"/>
      </font>
    </dxf>
    <dxf>
      <font>
        <condense val="0"/>
        <extend val="0"/>
        <color indexed="9"/>
      </font>
    </dxf>
    <dxf>
      <font>
        <condense val="0"/>
        <extend val="0"/>
        <color indexed="41"/>
      </font>
      <fill>
        <patternFill patternType="darkGrid">
          <bgColor indexed="39"/>
        </patternFill>
      </fill>
    </dxf>
    <dxf>
      <font>
        <condense val="0"/>
        <extend val="0"/>
        <color indexed="10"/>
      </font>
      <fill>
        <patternFill>
          <bgColor indexed="10"/>
        </patternFill>
      </fill>
    </dxf>
    <dxf>
      <font>
        <condense val="0"/>
        <extend val="0"/>
        <color indexed="9"/>
      </font>
    </dxf>
    <dxf>
      <font>
        <condense val="0"/>
        <extend val="0"/>
        <color indexed="9"/>
      </font>
    </dxf>
    <dxf>
      <font>
        <condense val="0"/>
        <extend val="0"/>
        <color indexed="48"/>
      </font>
      <fill>
        <patternFill>
          <bgColor indexed="48"/>
        </patternFill>
      </fill>
    </dxf>
    <dxf>
      <font>
        <condense val="0"/>
        <extend val="0"/>
        <color indexed="9"/>
      </font>
    </dxf>
    <dxf>
      <font>
        <condense val="0"/>
        <extend val="0"/>
        <color indexed="9"/>
      </font>
    </dxf>
    <dxf>
      <font>
        <b/>
        <i val="0"/>
        <condense val="0"/>
        <extend val="0"/>
        <color indexed="10"/>
      </font>
    </dxf>
    <dxf>
      <font>
        <condense val="0"/>
        <extend val="0"/>
        <color indexed="9"/>
      </font>
    </dxf>
    <dxf>
      <font>
        <condense val="0"/>
        <extend val="0"/>
        <color indexed="9"/>
      </font>
    </dxf>
    <dxf>
      <font>
        <b/>
        <i val="0"/>
        <condense val="0"/>
        <extend val="0"/>
      </font>
    </dxf>
    <dxf>
      <font>
        <condense val="0"/>
        <extend val="0"/>
        <color indexed="9"/>
      </font>
    </dxf>
    <dxf>
      <font>
        <condense val="0"/>
        <extend val="0"/>
        <color indexed="9"/>
      </font>
    </dxf>
    <dxf>
      <font>
        <b/>
        <i val="0"/>
        <strike val="0"/>
        <condense val="0"/>
        <extend val="0"/>
        <color indexed="9"/>
      </font>
      <fill>
        <patternFill>
          <bgColor indexed="10"/>
        </patternFill>
      </fill>
    </dxf>
    <dxf>
      <font>
        <b/>
        <i val="0"/>
        <condense val="0"/>
        <extend val="0"/>
      </font>
      <fill>
        <patternFill>
          <bgColor indexed="42"/>
        </patternFill>
      </fill>
    </dxf>
    <dxf>
      <font>
        <b/>
        <i val="0"/>
        <condense val="0"/>
        <extend val="0"/>
      </font>
      <fill>
        <patternFill>
          <bgColor indexed="42"/>
        </patternFill>
      </fill>
    </dxf>
    <dxf>
      <font>
        <b/>
        <i val="0"/>
        <condense val="0"/>
        <extend val="0"/>
        <color indexed="10"/>
      </font>
    </dxf>
    <dxf>
      <font>
        <b/>
        <i val="0"/>
        <condense val="0"/>
        <extend val="0"/>
      </font>
      <fill>
        <patternFill>
          <bgColor indexed="42"/>
        </patternFill>
      </fill>
    </dxf>
    <dxf>
      <font>
        <b/>
        <i val="0"/>
        <condense val="0"/>
        <extend val="0"/>
        <color indexed="10"/>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8"/>
        <name val="Verdana"/>
        <scheme val="none"/>
      </font>
    </dxf>
    <dxf>
      <alignment horizontal="center" readingOrder="0"/>
    </dxf>
    <dxf>
      <font>
        <sz val="8"/>
        <name val="Verdana"/>
        <scheme val="none"/>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8"/>
        <name val="Verdana"/>
        <scheme val="none"/>
      </font>
    </dxf>
    <dxf>
      <alignment horizontal="center" readingOrder="0"/>
    </dxf>
    <dxf>
      <font>
        <sz val="8"/>
        <name val="Verdana"/>
        <scheme val="none"/>
      </font>
    </dxf>
    <dxf>
      <alignment horizontal="center" readingOrder="0"/>
    </dxf>
    <dxf>
      <font>
        <sz val="8"/>
        <name val="Verdana"/>
        <scheme val="none"/>
      </font>
    </dxf>
    <dxf>
      <alignment horizontal="center" readingOrder="0"/>
    </dxf>
    <dxf>
      <font>
        <sz val="8"/>
        <name val="Verdana"/>
        <scheme val="none"/>
      </font>
    </dxf>
    <dxf>
      <numFmt numFmtId="1" formatCode="0"/>
    </dxf>
    <dxf>
      <numFmt numFmtId="2" formatCode="0.00"/>
    </dxf>
    <dxf>
      <alignment horizontal="center" readingOrder="0"/>
    </dxf>
    <dxf>
      <alignment horizontal="center" readingOrder="0"/>
    </dxf>
    <dxf>
      <alignment horizontal="center" readingOrder="0"/>
    </dxf>
    <dxf>
      <alignment horizontal="center" readingOrder="0"/>
    </dxf>
    <dxf>
      <font>
        <sz val="8"/>
        <name val="Verdana"/>
        <scheme val="none"/>
      </font>
    </dxf>
    <dxf>
      <alignment horizontal="center" readingOrder="0"/>
    </dxf>
    <dxf>
      <font>
        <sz val="8"/>
        <name val="Verdana"/>
        <scheme val="none"/>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8"/>
        <name val="Verdana"/>
        <scheme val="none"/>
      </font>
    </dxf>
    <dxf>
      <alignment horizontal="center" readingOrder="0"/>
    </dxf>
    <dxf>
      <font>
        <sz val="8"/>
        <name val="Verdana"/>
        <scheme val="none"/>
      </font>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font>
        <sz val="8"/>
        <name val="Verdana"/>
        <scheme val="none"/>
      </font>
    </dxf>
    <dxf>
      <fill>
        <patternFill>
          <bgColor indexed="42"/>
        </patternFill>
      </fill>
    </dxf>
    <dxf>
      <font>
        <b/>
        <i val="0"/>
        <condense val="0"/>
        <extend val="0"/>
      </font>
      <fill>
        <patternFill>
          <bgColor indexed="42"/>
        </patternFill>
      </fill>
    </dxf>
    <dxf>
      <font>
        <b/>
        <i val="0"/>
        <strike val="0"/>
        <condense val="0"/>
        <extend val="0"/>
        <color indexed="9"/>
      </font>
      <fill>
        <patternFill>
          <bgColor indexed="10"/>
        </patternFill>
      </fill>
    </dxf>
    <dxf>
      <font>
        <b/>
        <i val="0"/>
        <condense val="0"/>
        <extend val="0"/>
      </font>
      <fill>
        <patternFill>
          <bgColor indexed="42"/>
        </patternFill>
      </fill>
    </dxf>
    <dxf>
      <font>
        <b/>
        <i val="0"/>
        <condense val="0"/>
        <extend val="0"/>
      </font>
      <fill>
        <patternFill>
          <bgColor indexed="42"/>
        </patternFill>
      </fill>
    </dxf>
    <dxf>
      <font>
        <b/>
        <i val="0"/>
        <condense val="0"/>
        <extend val="0"/>
        <color indexed="10"/>
      </font>
    </dxf>
    <dxf>
      <font>
        <b/>
        <i val="0"/>
        <condense val="0"/>
        <extend val="0"/>
      </font>
      <fill>
        <patternFill>
          <bgColor indexed="42"/>
        </patternFill>
      </fill>
    </dxf>
    <dxf>
      <font>
        <b/>
        <i val="0"/>
        <condense val="0"/>
        <extend val="0"/>
        <color indexed="10"/>
      </font>
    </dxf>
    <dxf>
      <border>
        <left style="dashed">
          <color indexed="64"/>
        </left>
        <right style="dashed">
          <color indexed="64"/>
        </right>
        <top style="dashed">
          <color indexed="64"/>
        </top>
        <bottom style="dashed">
          <color indexed="64"/>
        </bottom>
      </border>
    </dxf>
    <dxf>
      <font>
        <b/>
        <i val="0"/>
        <condense val="0"/>
        <extend val="0"/>
        <color indexed="10"/>
      </font>
    </dxf>
    <dxf>
      <font>
        <b/>
        <i val="0"/>
        <condense val="0"/>
        <extend val="0"/>
        <color auto="1"/>
      </font>
      <fill>
        <patternFill>
          <bgColor indexed="42"/>
        </patternFill>
      </fill>
    </dxf>
    <dxf>
      <fill>
        <patternFill>
          <bgColor indexed="8"/>
        </patternFill>
      </fill>
    </dxf>
    <dxf>
      <border>
        <left style="dashed">
          <color indexed="64"/>
        </left>
        <right style="dashed">
          <color indexed="64"/>
        </right>
        <top style="dashed">
          <color indexed="64"/>
        </top>
        <bottom style="dashed">
          <color indexed="64"/>
        </bottom>
      </border>
    </dxf>
    <dxf>
      <font>
        <b/>
        <i val="0"/>
        <condense val="0"/>
        <extend val="0"/>
        <color indexed="10"/>
      </font>
    </dxf>
    <dxf>
      <font>
        <b/>
        <i val="0"/>
        <condense val="0"/>
        <extend val="0"/>
        <color auto="1"/>
      </font>
      <fill>
        <patternFill>
          <bgColor indexed="42"/>
        </patternFill>
      </fill>
    </dxf>
    <dxf>
      <border>
        <left style="dashed">
          <color indexed="64"/>
        </left>
        <right style="dashed">
          <color indexed="64"/>
        </right>
        <top style="dashed">
          <color indexed="64"/>
        </top>
        <bottom style="dashed">
          <color indexed="64"/>
        </bottom>
      </border>
    </dxf>
    <dxf>
      <font>
        <b/>
        <i val="0"/>
        <condense val="0"/>
        <extend val="0"/>
        <color indexed="10"/>
      </font>
    </dxf>
    <dxf>
      <fill>
        <patternFill>
          <bgColor indexed="42"/>
        </patternFill>
      </fill>
    </dxf>
    <dxf>
      <font>
        <b/>
        <i val="0"/>
        <condense val="0"/>
        <extend val="0"/>
        <color indexed="10"/>
      </font>
    </dxf>
    <dxf>
      <fill>
        <patternFill>
          <bgColor indexed="8"/>
        </patternFill>
      </fill>
    </dxf>
    <dxf>
      <border>
        <left style="dashed">
          <color indexed="64"/>
        </left>
        <right style="dashed">
          <color indexed="64"/>
        </right>
        <top style="dashed">
          <color indexed="64"/>
        </top>
        <bottom style="dashed">
          <color indexed="64"/>
        </bottom>
      </border>
    </dxf>
    <dxf>
      <font>
        <b/>
        <i val="0"/>
        <condense val="0"/>
        <extend val="0"/>
        <color indexed="10"/>
      </font>
    </dxf>
    <dxf>
      <font>
        <b/>
        <i val="0"/>
        <condense val="0"/>
        <extend val="0"/>
        <color auto="1"/>
      </font>
      <fill>
        <patternFill>
          <bgColor indexed="42"/>
        </patternFill>
      </fill>
    </dxf>
    <dxf>
      <border>
        <left style="dashed">
          <color indexed="64"/>
        </left>
        <right style="dashed">
          <color indexed="64"/>
        </right>
        <top style="dashed">
          <color indexed="64"/>
        </top>
        <bottom style="dashed">
          <color indexed="64"/>
        </bottom>
      </border>
    </dxf>
    <dxf>
      <font>
        <b/>
        <i val="0"/>
        <condense val="0"/>
        <extend val="0"/>
        <color indexed="10"/>
      </font>
    </dxf>
    <dxf>
      <fill>
        <patternFill>
          <bgColor indexed="42"/>
        </patternFill>
      </fill>
    </dxf>
    <dxf>
      <font>
        <b/>
        <i val="0"/>
        <condense val="0"/>
        <extend val="0"/>
        <color indexed="1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F6E8FE"/>
      <rgbColor rgb="0000B800"/>
      <rgbColor rgb="00000080"/>
      <rgbColor rgb="00EDFFC1"/>
      <rgbColor rgb="00800080"/>
      <rgbColor rgb="00008080"/>
      <rgbColor rgb="00EAEAEA"/>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B7"/>
      <rgbColor rgb="0099CCFF"/>
      <rgbColor rgb="00FF99CC"/>
      <rgbColor rgb="00CC99FF"/>
      <rgbColor rgb="00FFCC99"/>
      <rgbColor rgb="003366FF"/>
      <rgbColor rgb="0033CCCC"/>
      <rgbColor rgb="0099CC00"/>
      <rgbColor rgb="00FFCC00"/>
      <rgbColor rgb="00FF9900"/>
      <rgbColor rgb="00FF6600"/>
      <rgbColor rgb="00666699"/>
      <rgbColor rgb="00969696"/>
      <rgbColor rgb="00FFE7F9"/>
      <rgbColor rgb="00339966"/>
      <rgbColor rgb="00A4C8FE"/>
      <rgbColor rgb="00D1FEA4"/>
      <rgbColor rgb="00EAEAEA"/>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alcChain" Target="calcChain.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B!$AP$54</c:f>
              <c:strCache>
                <c:ptCount val="1"/>
                <c:pt idx="0">
                  <c:v>Femmine</c:v>
                </c:pt>
              </c:strCache>
            </c:strRef>
          </c:tx>
          <c:spPr>
            <a:solidFill>
              <a:srgbClr val="FF0000"/>
            </a:solidFill>
            <a:ln w="3175">
              <a:solidFill>
                <a:srgbClr val="000000"/>
              </a:solidFill>
              <a:prstDash val="solid"/>
            </a:ln>
          </c:spPr>
          <c:invertIfNegative val="0"/>
          <c:cat>
            <c:multiLvlStrRef>
              <c:f>B!$AO$55:$AO$63</c:f>
            </c:multiLvlStrRef>
          </c:cat>
          <c:val>
            <c:numRef>
              <c:f>B!$AP$55:$AP$63</c:f>
            </c:numRef>
          </c:val>
        </c:ser>
        <c:ser>
          <c:idx val="1"/>
          <c:order val="1"/>
          <c:tx>
            <c:strRef>
              <c:f>B!$AQ$54</c:f>
              <c:strCache>
                <c:ptCount val="1"/>
                <c:pt idx="0">
                  <c:v>Maschi</c:v>
                </c:pt>
              </c:strCache>
            </c:strRef>
          </c:tx>
          <c:spPr>
            <a:pattFill prst="lgConfetti">
              <a:fgClr>
                <a:srgbClr xmlns:mc="http://schemas.openxmlformats.org/markup-compatibility/2006" xmlns:a14="http://schemas.microsoft.com/office/drawing/2010/main" val="3366FF" mc:Ignorable="a14" a14:legacySpreadsheetColorIndex="48"/>
              </a:fgClr>
              <a:bgClr>
                <a:srgbClr xmlns:mc="http://schemas.openxmlformats.org/markup-compatibility/2006" xmlns:a14="http://schemas.microsoft.com/office/drawing/2010/main" val="FFFFFF" mc:Ignorable="a14" a14:legacySpreadsheetColorIndex="9"/>
              </a:bgClr>
            </a:pattFill>
            <a:ln w="3175">
              <a:solidFill>
                <a:srgbClr val="000000"/>
              </a:solidFill>
              <a:prstDash val="solid"/>
            </a:ln>
          </c:spPr>
          <c:invertIfNegative val="0"/>
          <c:cat>
            <c:multiLvlStrRef>
              <c:f>B!$AO$55:$AO$63</c:f>
            </c:multiLvlStrRef>
          </c:cat>
          <c:val>
            <c:numRef>
              <c:f>B!$AQ$55:$AQ$63</c:f>
            </c:numRef>
          </c:val>
        </c:ser>
        <c:dLbls>
          <c:showLegendKey val="0"/>
          <c:showVal val="0"/>
          <c:showCatName val="0"/>
          <c:showSerName val="0"/>
          <c:showPercent val="0"/>
          <c:showBubbleSize val="0"/>
        </c:dLbls>
        <c:gapWidth val="100"/>
        <c:axId val="78697216"/>
        <c:axId val="78698752"/>
      </c:barChart>
      <c:catAx>
        <c:axId val="7869721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Verdana"/>
                <a:ea typeface="Verdana"/>
                <a:cs typeface="Verdana"/>
              </a:defRPr>
            </a:pPr>
            <a:endParaRPr lang="it-IT"/>
          </a:p>
        </c:txPr>
        <c:crossAx val="78698752"/>
        <c:crosses val="autoZero"/>
        <c:auto val="1"/>
        <c:lblAlgn val="ctr"/>
        <c:lblOffset val="100"/>
        <c:tickMarkSkip val="1"/>
        <c:noMultiLvlLbl val="0"/>
      </c:catAx>
      <c:valAx>
        <c:axId val="78698752"/>
        <c:scaling>
          <c:orientation val="minMax"/>
        </c:scaling>
        <c:delete val="0"/>
        <c:axPos val="l"/>
        <c:majorGridlines>
          <c:spPr>
            <a:ln w="3175">
              <a:solidFill>
                <a:srgbClr val="000000"/>
              </a:solidFill>
              <a:prstDash val="sysDash"/>
            </a:ln>
          </c:spPr>
        </c:majorGridlines>
        <c:numFmt formatCode="0" sourceLinked="0"/>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it-IT"/>
          </a:p>
        </c:txPr>
        <c:crossAx val="78697216"/>
        <c:crosses val="autoZero"/>
        <c:crossBetween val="between"/>
      </c:valAx>
      <c:spPr>
        <a:solidFill>
          <a:srgbClr val="FFFFFF"/>
        </a:solidFill>
        <a:ln w="12700">
          <a:solidFill>
            <a:srgbClr val="808080"/>
          </a:solidFill>
          <a:prstDash val="solid"/>
        </a:ln>
      </c:spPr>
    </c:plotArea>
    <c:legend>
      <c:legendPos val="t"/>
      <c:overlay val="0"/>
      <c:spPr>
        <a:solidFill>
          <a:srgbClr val="FFFFFF"/>
        </a:solidFill>
        <a:ln w="3175">
          <a:solidFill>
            <a:srgbClr val="000000"/>
          </a:solidFill>
          <a:prstDash val="solid"/>
        </a:ln>
      </c:spPr>
      <c:txPr>
        <a:bodyPr/>
        <a:lstStyle/>
        <a:p>
          <a:pPr>
            <a:defRPr sz="920" b="1" i="0" u="none" strike="noStrike" baseline="0">
              <a:solidFill>
                <a:srgbClr val="000000"/>
              </a:solidFill>
              <a:latin typeface="Verdana"/>
              <a:ea typeface="Verdana"/>
              <a:cs typeface="Verdana"/>
            </a:defRPr>
          </a:pPr>
          <a:endParaRPr lang="it-IT"/>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it-IT"/>
    </a:p>
  </c:txPr>
  <c:printSettings>
    <c:headerFooter alignWithMargins="0"/>
    <c:pageMargins b="1" l="0.75" r="0.75" t="1" header="0.5" footer="0.5"/>
    <c:pageSetup paperSize="9" orientation="landscape" horizontalDpi="-4"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dLbls>
            <c:dLbl>
              <c:idx val="0"/>
              <c:tx>
                <c:rich>
                  <a:bodyPr/>
                  <a:lstStyle/>
                  <a:p>
                    <a:r>
                      <a:rPr lang="it-IT" sz="1000" b="0" i="0" u="none" strike="noStrike" baseline="0">
                        <a:solidFill>
                          <a:srgbClr val="000000"/>
                        </a:solidFill>
                        <a:latin typeface="Verdana"/>
                        <a:ea typeface="Verdana"/>
                        <a:cs typeface="Verdana"/>
                      </a:rPr>
                      <a:t>y = -0,29x + 6,218</a:t>
                    </a:r>
                  </a:p>
                  <a:p>
                    <a:r>
                      <a:rPr lang="it-IT" sz="1000" b="1" i="0" u="none" strike="noStrike" baseline="0">
                        <a:solidFill>
                          <a:srgbClr val="000000"/>
                        </a:solidFill>
                        <a:latin typeface="Verdana"/>
                        <a:ea typeface="Verdana"/>
                        <a:cs typeface="Verdana"/>
                      </a:rPr>
                      <a:t>R</a:t>
                    </a:r>
                    <a:r>
                      <a:rPr lang="it-IT" sz="1000" b="1" i="0" u="none" strike="noStrike" baseline="30000">
                        <a:solidFill>
                          <a:srgbClr val="000000"/>
                        </a:solidFill>
                        <a:latin typeface="Verdana"/>
                        <a:ea typeface="Verdana"/>
                        <a:cs typeface="Verdana"/>
                      </a:rPr>
                      <a:t>2</a:t>
                    </a:r>
                    <a:r>
                      <a:rPr lang="it-IT" sz="1000" b="1" i="0" u="none" strike="noStrike" baseline="0">
                        <a:solidFill>
                          <a:srgbClr val="000000"/>
                        </a:solidFill>
                        <a:latin typeface="Verdana"/>
                        <a:ea typeface="Verdana"/>
                        <a:cs typeface="Verdana"/>
                      </a:rPr>
                      <a:t> = 0,141</a:t>
                    </a:r>
                  </a:p>
                </c:rich>
              </c:tx>
              <c:showLegendKey val="0"/>
              <c:showVal val="0"/>
              <c:showCatName val="0"/>
              <c:showSerName val="0"/>
              <c:showPercent val="0"/>
              <c:showBubbleSize val="0"/>
            </c:dLbl>
            <c:spPr>
              <a:noFill/>
              <a:ln w="25400">
                <a:noFill/>
              </a:ln>
            </c:spPr>
            <c:txPr>
              <a:bodyPr/>
              <a:lstStyle/>
              <a:p>
                <a:pPr>
                  <a:defRPr sz="1000" b="0" i="0" u="none" strike="noStrike" baseline="0">
                    <a:solidFill>
                      <a:srgbClr val="000000"/>
                    </a:solidFill>
                    <a:latin typeface="Verdana"/>
                    <a:ea typeface="Verdana"/>
                    <a:cs typeface="Verdana"/>
                  </a:defRPr>
                </a:pPr>
                <a:endParaRPr lang="it-IT"/>
              </a:p>
            </c:txPr>
            <c:dLblPos val="r"/>
            <c:showLegendKey val="0"/>
            <c:showVal val="0"/>
            <c:showCatName val="0"/>
            <c:showSerName val="1"/>
            <c:showPercent val="0"/>
            <c:showBubbleSize val="0"/>
            <c:showLeaderLines val="0"/>
          </c:dLbls>
          <c:trendline>
            <c:spPr>
              <a:ln w="3175">
                <a:solidFill>
                  <a:srgbClr val="000000"/>
                </a:solidFill>
                <a:prstDash val="solid"/>
              </a:ln>
            </c:spPr>
            <c:trendlineType val="linear"/>
            <c:dispRSqr val="0"/>
            <c:dispEq val="0"/>
          </c:trendline>
          <c:xVal>
            <c:numRef>
              <c:f>B!$W$7:$W$26</c:f>
            </c:numRef>
          </c:xVal>
          <c:yVal>
            <c:numRef>
              <c:f>B!$X$7:$X$26</c:f>
            </c:numRef>
          </c:yVal>
          <c:smooth val="0"/>
        </c:ser>
        <c:dLbls>
          <c:showLegendKey val="0"/>
          <c:showVal val="0"/>
          <c:showCatName val="0"/>
          <c:showSerName val="0"/>
          <c:showPercent val="0"/>
          <c:showBubbleSize val="0"/>
        </c:dLbls>
        <c:axId val="80960512"/>
        <c:axId val="80966784"/>
      </c:scatterChart>
      <c:valAx>
        <c:axId val="80960512"/>
        <c:scaling>
          <c:orientation val="minMax"/>
        </c:scaling>
        <c:delete val="0"/>
        <c:axPos val="b"/>
        <c:title>
          <c:tx>
            <c:rich>
              <a:bodyPr/>
              <a:lstStyle/>
              <a:p>
                <a:pPr>
                  <a:defRPr sz="1000" b="1" i="0" u="none" strike="noStrike" baseline="0">
                    <a:solidFill>
                      <a:srgbClr val="000000"/>
                    </a:solidFill>
                    <a:latin typeface="Verdana"/>
                    <a:ea typeface="Verdana"/>
                    <a:cs typeface="Verdana"/>
                  </a:defRPr>
                </a:pPr>
                <a:r>
                  <a:t>Scelte espresse</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it-IT"/>
          </a:p>
        </c:txPr>
        <c:crossAx val="80966784"/>
        <c:crosses val="autoZero"/>
        <c:crossBetween val="midCat"/>
      </c:valAx>
      <c:valAx>
        <c:axId val="80966784"/>
        <c:scaling>
          <c:orientation val="minMax"/>
          <c:max val="20"/>
        </c:scaling>
        <c:delete val="0"/>
        <c:axPos val="l"/>
        <c:majorGridlines>
          <c:spPr>
            <a:ln w="3175">
              <a:solidFill>
                <a:srgbClr val="000000"/>
              </a:solidFill>
              <a:prstDash val="sysDash"/>
            </a:ln>
          </c:spPr>
        </c:majorGridlines>
        <c:title>
          <c:tx>
            <c:rich>
              <a:bodyPr/>
              <a:lstStyle/>
              <a:p>
                <a:pPr>
                  <a:defRPr sz="1000" b="1" i="0" u="none" strike="noStrike" baseline="0">
                    <a:solidFill>
                      <a:srgbClr val="000000"/>
                    </a:solidFill>
                    <a:latin typeface="Verdana"/>
                    <a:ea typeface="Verdana"/>
                    <a:cs typeface="Verdana"/>
                  </a:defRPr>
                </a:pPr>
                <a:r>
                  <a:t>Scelte ricevute</a:t>
                </a:r>
              </a:p>
            </c:rich>
          </c:tx>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Verdana"/>
                <a:ea typeface="Verdana"/>
                <a:cs typeface="Verdana"/>
              </a:defRPr>
            </a:pPr>
            <a:endParaRPr lang="it-IT"/>
          </a:p>
        </c:txPr>
        <c:crossAx val="80960512"/>
        <c:crosses val="autoZero"/>
        <c:crossBetween val="midCat"/>
        <c:majorUnit val="5"/>
      </c:valAx>
      <c:spPr>
        <a:solidFill>
          <a:srgbClr val="FFFFFF"/>
        </a:solidFill>
        <a:ln w="12700">
          <a:solidFill>
            <a:srgbClr val="808080"/>
          </a:solidFill>
          <a:prstDash val="solid"/>
        </a:ln>
      </c:spPr>
    </c:plotArea>
    <c:plotVisOnly val="1"/>
    <c:dispBlanksAs val="gap"/>
    <c:showDLblsOverMax val="0"/>
  </c:chart>
  <c:spPr>
    <a:gradFill rotWithShape="0">
      <a:gsLst>
        <a:gs pos="0">
          <a:srgbClr xmlns:mc="http://schemas.openxmlformats.org/markup-compatibility/2006" xmlns:a14="http://schemas.microsoft.com/office/drawing/2010/main" val="FFFFFF" mc:Ignorable="a14" a14:legacySpreadsheetColorIndex="26">
            <a:gamma/>
            <a:tint val="0"/>
            <a:invGamma/>
          </a:srgbClr>
        </a:gs>
        <a:gs pos="50000">
          <a:srgbClr xmlns:mc="http://schemas.openxmlformats.org/markup-compatibility/2006" xmlns:a14="http://schemas.microsoft.com/office/drawing/2010/main" val="FFFFCC" mc:Ignorable="a14" a14:legacySpreadsheetColorIndex="26"/>
        </a:gs>
        <a:gs pos="100000">
          <a:srgbClr xmlns:mc="http://schemas.openxmlformats.org/markup-compatibility/2006" xmlns:a14="http://schemas.microsoft.com/office/drawing/2010/main" val="FFFFFF" mc:Ignorable="a14" a14:legacySpreadsheetColorIndex="26">
            <a:gamma/>
            <a:tint val="0"/>
            <a:invGamma/>
          </a:srgbClr>
        </a:gs>
      </a:gsLst>
      <a:lin ang="18900000" scaled="1"/>
    </a:gradFill>
    <a:ln w="3175">
      <a:solidFill>
        <a:srgbClr val="000000"/>
      </a:solidFill>
      <a:prstDash val="solid"/>
    </a:ln>
  </c:spPr>
  <c:txPr>
    <a:bodyPr/>
    <a:lstStyle/>
    <a:p>
      <a:pPr>
        <a:defRPr sz="1000" b="0" i="0" u="none" strike="noStrike" baseline="0">
          <a:solidFill>
            <a:srgbClr val="000000"/>
          </a:solidFill>
          <a:latin typeface="Verdana"/>
          <a:ea typeface="Verdana"/>
          <a:cs typeface="Verdana"/>
        </a:defRPr>
      </a:pPr>
      <a:endParaRPr lang="it-IT"/>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658905615401427E-2"/>
          <c:y val="2.3504322550085451E-2"/>
          <c:w val="0.91680606931649511"/>
          <c:h val="0.82051453265752838"/>
        </c:manualLayout>
      </c:layout>
      <c:barChart>
        <c:barDir val="bar"/>
        <c:grouping val="stacked"/>
        <c:varyColors val="0"/>
        <c:ser>
          <c:idx val="0"/>
          <c:order val="0"/>
          <c:tx>
            <c:v>Scelte ricevute</c:v>
          </c:tx>
          <c:spPr>
            <a:solidFill>
              <a:srgbClr val="D1FEA4"/>
            </a:solidFill>
            <a:ln w="12700">
              <a:solidFill>
                <a:srgbClr val="000000"/>
              </a:solidFill>
              <a:prstDash val="solid"/>
            </a:ln>
          </c:spPr>
          <c:invertIfNegative val="0"/>
          <c:cat>
            <c:multiLvlStrRef>
              <c:f>B!$B$91:$B$119</c:f>
            </c:multiLvlStrRef>
          </c:cat>
          <c:val>
            <c:numRef>
              <c:f>B!$I$91:$I$119</c:f>
              <c:numCache>
                <c:formatCode>General</c:formatCode>
                <c:ptCount val="1"/>
                <c:pt idx="0">
                  <c:v>0</c:v>
                </c:pt>
              </c:numCache>
            </c:numRef>
          </c:val>
        </c:ser>
        <c:ser>
          <c:idx val="1"/>
          <c:order val="1"/>
          <c:tx>
            <c:v>Rifiuti ricevuti</c:v>
          </c:tx>
          <c:spPr>
            <a:solidFill>
              <a:srgbClr val="FF0000"/>
            </a:solidFill>
            <a:ln w="12700">
              <a:solidFill>
                <a:srgbClr val="000000"/>
              </a:solidFill>
              <a:prstDash val="solid"/>
            </a:ln>
          </c:spPr>
          <c:invertIfNegative val="0"/>
          <c:cat>
            <c:multiLvlStrRef>
              <c:f>B!$B$91:$B$119</c:f>
            </c:multiLvlStrRef>
          </c:cat>
          <c:val>
            <c:numRef>
              <c:f>B!$J$91:$J$119</c:f>
              <c:numCache>
                <c:formatCode>General</c:formatCode>
                <c:ptCount val="1"/>
                <c:pt idx="0">
                  <c:v>0</c:v>
                </c:pt>
              </c:numCache>
            </c:numRef>
          </c:val>
        </c:ser>
        <c:dLbls>
          <c:showLegendKey val="0"/>
          <c:showVal val="0"/>
          <c:showCatName val="0"/>
          <c:showSerName val="0"/>
          <c:showPercent val="0"/>
          <c:showBubbleSize val="0"/>
        </c:dLbls>
        <c:gapWidth val="80"/>
        <c:overlap val="100"/>
        <c:axId val="87622400"/>
        <c:axId val="87623936"/>
      </c:barChart>
      <c:catAx>
        <c:axId val="87622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700" b="0" i="0" u="none" strike="noStrike" baseline="0">
                <a:solidFill>
                  <a:srgbClr val="000000"/>
                </a:solidFill>
                <a:latin typeface="Verdana"/>
                <a:ea typeface="Verdana"/>
                <a:cs typeface="Verdana"/>
              </a:defRPr>
            </a:pPr>
            <a:endParaRPr lang="it-IT"/>
          </a:p>
        </c:txPr>
        <c:crossAx val="87623936"/>
        <c:crosses val="autoZero"/>
        <c:auto val="1"/>
        <c:lblAlgn val="ctr"/>
        <c:lblOffset val="100"/>
        <c:tickLblSkip val="1"/>
        <c:tickMarkSkip val="1"/>
        <c:noMultiLvlLbl val="0"/>
      </c:catAx>
      <c:valAx>
        <c:axId val="87623936"/>
        <c:scaling>
          <c:orientation val="minMax"/>
          <c:max val="20"/>
          <c:min val="0"/>
        </c:scaling>
        <c:delete val="0"/>
        <c:axPos val="b"/>
        <c:majorGridlines>
          <c:spPr>
            <a:ln w="3175">
              <a:solidFill>
                <a:srgbClr val="000000"/>
              </a:solidFill>
              <a:prstDash val="sysDash"/>
            </a:ln>
          </c:spPr>
        </c:majorGridlines>
        <c:numFmt formatCode="General" sourceLinked="1"/>
        <c:majorTickMark val="out"/>
        <c:minorTickMark val="none"/>
        <c:tickLblPos val="nextTo"/>
        <c:spPr>
          <a:ln w="3175">
            <a:solidFill>
              <a:srgbClr val="000000"/>
            </a:solidFill>
            <a:prstDash val="solid"/>
          </a:ln>
        </c:spPr>
        <c:txPr>
          <a:bodyPr rot="0" vert="horz"/>
          <a:lstStyle/>
          <a:p>
            <a:pPr>
              <a:defRPr sz="1150" b="0" i="0" u="none" strike="noStrike" baseline="0">
                <a:solidFill>
                  <a:srgbClr val="000000"/>
                </a:solidFill>
                <a:latin typeface="Verdana"/>
                <a:ea typeface="Verdana"/>
                <a:cs typeface="Verdana"/>
              </a:defRPr>
            </a:pPr>
            <a:endParaRPr lang="it-IT"/>
          </a:p>
        </c:txPr>
        <c:crossAx val="87622400"/>
        <c:crosses val="autoZero"/>
        <c:crossBetween val="between"/>
        <c:majorUnit val="2"/>
      </c:valAx>
      <c:spPr>
        <a:solidFill>
          <a:srgbClr val="FFFFFF"/>
        </a:solidFill>
        <a:ln w="12700">
          <a:solidFill>
            <a:srgbClr val="808080"/>
          </a:solidFill>
          <a:prstDash val="solid"/>
        </a:ln>
      </c:spPr>
    </c:plotArea>
    <c:legend>
      <c:legendPos val="b"/>
      <c:layout>
        <c:manualLayout>
          <c:xMode val="edge"/>
          <c:yMode val="edge"/>
          <c:wMode val="edge"/>
          <c:hMode val="edge"/>
          <c:x val="0.25457588184172486"/>
          <c:y val="0.9273524463288243"/>
          <c:w val="0.75208039094946744"/>
          <c:h val="0.98504497835206495"/>
        </c:manualLayout>
      </c:layout>
      <c:overlay val="0"/>
      <c:spPr>
        <a:solidFill>
          <a:srgbClr val="FFFFFF"/>
        </a:solidFill>
        <a:ln w="3175">
          <a:solidFill>
            <a:srgbClr val="000000"/>
          </a:solidFill>
          <a:prstDash val="solid"/>
        </a:ln>
      </c:spPr>
      <c:txPr>
        <a:bodyPr/>
        <a:lstStyle/>
        <a:p>
          <a:pPr>
            <a:defRPr sz="1100" b="1" i="0" u="none" strike="noStrike" baseline="0">
              <a:solidFill>
                <a:srgbClr val="000000"/>
              </a:solidFill>
              <a:latin typeface="Verdana"/>
              <a:ea typeface="Verdana"/>
              <a:cs typeface="Verdana"/>
            </a:defRPr>
          </a:pPr>
          <a:endParaRPr lang="it-IT"/>
        </a:p>
      </c:txPr>
    </c:legend>
    <c:plotVisOnly val="1"/>
    <c:dispBlanksAs val="gap"/>
    <c:showDLblsOverMax val="0"/>
  </c:chart>
  <c:spPr>
    <a:noFill/>
    <a:ln w="9525">
      <a:noFill/>
    </a:ln>
  </c:spPr>
  <c:txPr>
    <a:bodyPr/>
    <a:lstStyle/>
    <a:p>
      <a:pPr>
        <a:defRPr sz="1150" b="0" i="0" u="none" strike="noStrike" baseline="0">
          <a:solidFill>
            <a:srgbClr val="000000"/>
          </a:solidFill>
          <a:latin typeface="Verdana"/>
          <a:ea typeface="Verdana"/>
          <a:cs typeface="Verdana"/>
        </a:defRPr>
      </a:pPr>
      <a:endParaRPr lang="it-IT"/>
    </a:p>
  </c:txPr>
  <c:printSettings>
    <c:headerFooter alignWithMargins="0"/>
    <c:pageMargins b="1" l="0.75" r="0.75" t="1" header="0.5" footer="0.5"/>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6511627906976744E-2"/>
          <c:y val="1.0869576755240272E-2"/>
          <c:w val="0.92524916943521596"/>
          <c:h val="0.81521825664302039"/>
        </c:manualLayout>
      </c:layout>
      <c:barChart>
        <c:barDir val="bar"/>
        <c:grouping val="stacked"/>
        <c:varyColors val="0"/>
        <c:ser>
          <c:idx val="0"/>
          <c:order val="0"/>
          <c:tx>
            <c:v>Scelte presunte</c:v>
          </c:tx>
          <c:spPr>
            <a:solidFill>
              <a:srgbClr val="D1FEA4"/>
            </a:solidFill>
            <a:ln w="12700">
              <a:solidFill>
                <a:srgbClr val="000000"/>
              </a:solidFill>
              <a:prstDash val="solid"/>
            </a:ln>
          </c:spPr>
          <c:invertIfNegative val="0"/>
          <c:cat>
            <c:multiLvlStrRef>
              <c:f>B_Pr!$B$91:$B$119</c:f>
            </c:multiLvlStrRef>
          </c:cat>
          <c:val>
            <c:numRef>
              <c:f>B_Pr!$E$91:$E$119</c:f>
              <c:numCache>
                <c:formatCode>General</c:formatCode>
                <c:ptCount val="1"/>
                <c:pt idx="0">
                  <c:v>0</c:v>
                </c:pt>
              </c:numCache>
            </c:numRef>
          </c:val>
        </c:ser>
        <c:ser>
          <c:idx val="1"/>
          <c:order val="1"/>
          <c:tx>
            <c:v>Rifiuti presunti</c:v>
          </c:tx>
          <c:spPr>
            <a:solidFill>
              <a:srgbClr val="FF0000"/>
            </a:solidFill>
            <a:ln w="12700">
              <a:solidFill>
                <a:srgbClr val="000000"/>
              </a:solidFill>
              <a:prstDash val="solid"/>
            </a:ln>
          </c:spPr>
          <c:invertIfNegative val="0"/>
          <c:cat>
            <c:multiLvlStrRef>
              <c:f>B_Pr!$B$91:$B$119</c:f>
            </c:multiLvlStrRef>
          </c:cat>
          <c:val>
            <c:numRef>
              <c:f>B_Pr!$F$91:$F$119</c:f>
              <c:numCache>
                <c:formatCode>General</c:formatCode>
                <c:ptCount val="1"/>
                <c:pt idx="0">
                  <c:v>0</c:v>
                </c:pt>
              </c:numCache>
            </c:numRef>
          </c:val>
        </c:ser>
        <c:dLbls>
          <c:showLegendKey val="0"/>
          <c:showVal val="0"/>
          <c:showCatName val="0"/>
          <c:showSerName val="0"/>
          <c:showPercent val="0"/>
          <c:showBubbleSize val="0"/>
        </c:dLbls>
        <c:gapWidth val="80"/>
        <c:overlap val="100"/>
        <c:axId val="87636608"/>
        <c:axId val="87654784"/>
      </c:barChart>
      <c:catAx>
        <c:axId val="8763660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700" b="0" i="0" u="none" strike="noStrike" baseline="0">
                <a:solidFill>
                  <a:srgbClr val="000000"/>
                </a:solidFill>
                <a:latin typeface="Verdana"/>
                <a:ea typeface="Verdana"/>
                <a:cs typeface="Verdana"/>
              </a:defRPr>
            </a:pPr>
            <a:endParaRPr lang="it-IT"/>
          </a:p>
        </c:txPr>
        <c:crossAx val="87654784"/>
        <c:crosses val="autoZero"/>
        <c:auto val="1"/>
        <c:lblAlgn val="ctr"/>
        <c:lblOffset val="100"/>
        <c:tickLblSkip val="1"/>
        <c:tickMarkSkip val="1"/>
        <c:noMultiLvlLbl val="0"/>
      </c:catAx>
      <c:valAx>
        <c:axId val="87654784"/>
        <c:scaling>
          <c:orientation val="minMax"/>
          <c:max val="20"/>
          <c:min val="0"/>
        </c:scaling>
        <c:delete val="0"/>
        <c:axPos val="b"/>
        <c:majorGridlines>
          <c:spPr>
            <a:ln w="3175">
              <a:solidFill>
                <a:srgbClr val="000000"/>
              </a:solidFill>
              <a:prstDash val="sysDash"/>
            </a:ln>
          </c:spPr>
        </c:majorGridlines>
        <c:numFmt formatCode="General" sourceLinked="1"/>
        <c:majorTickMark val="out"/>
        <c:minorTickMark val="none"/>
        <c:tickLblPos val="nextTo"/>
        <c:spPr>
          <a:ln w="3175">
            <a:solidFill>
              <a:srgbClr val="000000"/>
            </a:solidFill>
            <a:prstDash val="solid"/>
          </a:ln>
        </c:spPr>
        <c:txPr>
          <a:bodyPr rot="0" vert="horz"/>
          <a:lstStyle/>
          <a:p>
            <a:pPr>
              <a:defRPr sz="1175" b="0" i="0" u="none" strike="noStrike" baseline="0">
                <a:solidFill>
                  <a:srgbClr val="000000"/>
                </a:solidFill>
                <a:latin typeface="Verdana"/>
                <a:ea typeface="Verdana"/>
                <a:cs typeface="Verdana"/>
              </a:defRPr>
            </a:pPr>
            <a:endParaRPr lang="it-IT"/>
          </a:p>
        </c:txPr>
        <c:crossAx val="87636608"/>
        <c:crosses val="autoZero"/>
        <c:crossBetween val="between"/>
        <c:majorUnit val="2"/>
      </c:valAx>
      <c:spPr>
        <a:solidFill>
          <a:srgbClr val="FFFFFF"/>
        </a:solidFill>
        <a:ln w="12700">
          <a:solidFill>
            <a:srgbClr val="808080"/>
          </a:solidFill>
          <a:prstDash val="solid"/>
        </a:ln>
      </c:spPr>
    </c:plotArea>
    <c:legend>
      <c:legendPos val="b"/>
      <c:layout>
        <c:manualLayout>
          <c:xMode val="edge"/>
          <c:yMode val="edge"/>
          <c:wMode val="edge"/>
          <c:hMode val="edge"/>
          <c:x val="0.27574750830564781"/>
          <c:y val="0.92608786945110122"/>
          <c:w val="0.74252491694352152"/>
          <c:h val="0.98478352162501426"/>
        </c:manualLayout>
      </c:layout>
      <c:overlay val="0"/>
      <c:spPr>
        <a:solidFill>
          <a:srgbClr val="FFFFFF"/>
        </a:solidFill>
        <a:ln w="3175">
          <a:solidFill>
            <a:srgbClr val="000000"/>
          </a:solidFill>
          <a:prstDash val="solid"/>
        </a:ln>
      </c:spPr>
      <c:txPr>
        <a:bodyPr/>
        <a:lstStyle/>
        <a:p>
          <a:pPr>
            <a:defRPr sz="1080" b="1" i="0" u="none" strike="noStrike" baseline="0">
              <a:solidFill>
                <a:srgbClr val="000000"/>
              </a:solidFill>
              <a:latin typeface="Arial"/>
              <a:ea typeface="Arial"/>
              <a:cs typeface="Arial"/>
            </a:defRPr>
          </a:pPr>
          <a:endParaRPr lang="it-IT"/>
        </a:p>
      </c:txPr>
    </c:legend>
    <c:plotVisOnly val="1"/>
    <c:dispBlanksAs val="gap"/>
    <c:showDLblsOverMax val="0"/>
  </c:chart>
  <c:spPr>
    <a:noFill/>
    <a:ln w="9525">
      <a:noFill/>
    </a:ln>
  </c:spPr>
  <c:txPr>
    <a:bodyPr/>
    <a:lstStyle/>
    <a:p>
      <a:pPr>
        <a:defRPr sz="1175" b="0" i="0" u="none" strike="noStrike" baseline="0">
          <a:solidFill>
            <a:srgbClr val="000000"/>
          </a:solidFill>
          <a:latin typeface="Verdana"/>
          <a:ea typeface="Verdana"/>
          <a:cs typeface="Verdana"/>
        </a:defRPr>
      </a:pPr>
      <a:endParaRPr lang="it-IT"/>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137702632654397"/>
          <c:y val="6.7510687612670622E-2"/>
          <c:w val="0.76630570352429994"/>
          <c:h val="0.89240690187998972"/>
        </c:manualLayout>
      </c:layout>
      <c:radarChart>
        <c:radarStyle val="marker"/>
        <c:varyColors val="0"/>
        <c:ser>
          <c:idx val="0"/>
          <c:order val="0"/>
          <c:cat>
            <c:multiLvlStrRef>
              <c:f>'Status sociometrico individuale'!$C$113:$C$141</c:f>
            </c:multiLvlStrRef>
          </c:cat>
          <c:val>
            <c:numRef>
              <c:f>'Status sociometrico individuale'!$Q$113:$Q$141</c:f>
            </c:numRef>
          </c:val>
        </c:ser>
        <c:dLbls>
          <c:showLegendKey val="0"/>
          <c:showVal val="0"/>
          <c:showCatName val="0"/>
          <c:showSerName val="0"/>
          <c:showPercent val="0"/>
          <c:showBubbleSize val="0"/>
        </c:dLbls>
        <c:axId val="88119552"/>
        <c:axId val="88141824"/>
      </c:radarChart>
      <c:catAx>
        <c:axId val="88119552"/>
        <c:scaling>
          <c:orientation val="minMax"/>
        </c:scaling>
        <c:delete val="0"/>
        <c:axPos val="b"/>
        <c:majorGridlines>
          <c:spPr>
            <a:ln w="3175">
              <a:solidFill>
                <a:srgbClr val="000000"/>
              </a:solidFill>
              <a:prstDash val="sysDash"/>
            </a:ln>
          </c:spPr>
        </c:majorGridlines>
        <c:numFmt formatCode="General" sourceLinked="1"/>
        <c:majorTickMark val="out"/>
        <c:minorTickMark val="none"/>
        <c:tickLblPos val="nextTo"/>
        <c:txPr>
          <a:bodyPr rot="0" vert="horz"/>
          <a:lstStyle/>
          <a:p>
            <a:pPr>
              <a:defRPr sz="800" b="0" i="0" u="none" strike="noStrike" baseline="0">
                <a:solidFill>
                  <a:srgbClr val="000000"/>
                </a:solidFill>
                <a:latin typeface="Verdana"/>
                <a:ea typeface="Verdana"/>
                <a:cs typeface="Verdana"/>
              </a:defRPr>
            </a:pPr>
            <a:endParaRPr lang="it-IT"/>
          </a:p>
        </c:txPr>
        <c:crossAx val="88141824"/>
        <c:crosses val="autoZero"/>
        <c:auto val="0"/>
        <c:lblAlgn val="ctr"/>
        <c:lblOffset val="100"/>
        <c:noMultiLvlLbl val="0"/>
      </c:catAx>
      <c:valAx>
        <c:axId val="88141824"/>
        <c:scaling>
          <c:orientation val="maxMin"/>
          <c:max val="6"/>
          <c:min val="-4"/>
        </c:scaling>
        <c:delete val="0"/>
        <c:axPos val="l"/>
        <c:majorGridlines>
          <c:spPr>
            <a:ln w="12700">
              <a:solidFill>
                <a:srgbClr val="000000"/>
              </a:solidFill>
              <a:prstDash val="solid"/>
            </a:ln>
          </c:spPr>
        </c:majorGridlines>
        <c:minorGridlines>
          <c:spPr>
            <a:ln w="3175">
              <a:solidFill>
                <a:srgbClr val="000000"/>
              </a:solidFill>
              <a:prstDash val="sysDash"/>
            </a:ln>
          </c:spPr>
        </c:minorGridlines>
        <c:numFmt formatCode="General" sourceLinked="1"/>
        <c:majorTickMark val="cross"/>
        <c:minorTickMark val="none"/>
        <c:tickLblPos val="nextTo"/>
        <c:spPr>
          <a:ln w="3175">
            <a:solidFill>
              <a:srgbClr val="000000"/>
            </a:solidFill>
            <a:prstDash val="sysDash"/>
          </a:ln>
        </c:spPr>
        <c:txPr>
          <a:bodyPr rot="0" vert="horz"/>
          <a:lstStyle/>
          <a:p>
            <a:pPr>
              <a:defRPr sz="1200" b="1" i="0" u="none" strike="noStrike" baseline="0">
                <a:solidFill>
                  <a:srgbClr val="969696"/>
                </a:solidFill>
                <a:latin typeface="Arial"/>
                <a:ea typeface="Arial"/>
                <a:cs typeface="Arial"/>
              </a:defRPr>
            </a:pPr>
            <a:endParaRPr lang="it-IT"/>
          </a:p>
        </c:txPr>
        <c:crossAx val="88119552"/>
        <c:crosses val="autoZero"/>
        <c:crossBetween val="between"/>
        <c:majorUnit val="4"/>
        <c:minorUnit val="2"/>
      </c:valAx>
      <c:spPr>
        <a:noFill/>
        <a:ln w="25400">
          <a:noFill/>
        </a:ln>
      </c:spPr>
    </c:plotArea>
    <c:plotVisOnly val="1"/>
    <c:dispBlanksAs val="gap"/>
    <c:showDLblsOverMax val="0"/>
  </c:chart>
  <c:spPr>
    <a:noFill/>
    <a:ln w="9525">
      <a:noFill/>
    </a:ln>
  </c:spPr>
  <c:txPr>
    <a:bodyPr/>
    <a:lstStyle/>
    <a:p>
      <a:pPr>
        <a:defRPr sz="1200" b="0" i="0" u="none" strike="noStrike" baseline="0">
          <a:solidFill>
            <a:srgbClr val="000000"/>
          </a:solidFill>
          <a:latin typeface="Arial"/>
          <a:ea typeface="Arial"/>
          <a:cs typeface="Arial"/>
        </a:defRPr>
      </a:pPr>
      <a:endParaRPr lang="it-IT"/>
    </a:p>
  </c:txPr>
  <c:printSettings>
    <c:headerFooter alignWithMargins="0"/>
    <c:pageMargins b="1" l="0.75" r="0.75" t="1" header="0.5" footer="0.5"/>
    <c:pageSetup paperSize="9" orientation="landscape" horizontalDpi="-4"/>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5650437568354547"/>
          <c:y val="0.16204707702462542"/>
          <c:w val="0.6626029412056601"/>
          <c:h val="0.695096672500367"/>
        </c:manualLayout>
      </c:layout>
      <c:radarChart>
        <c:radarStyle val="filled"/>
        <c:varyColors val="0"/>
        <c:ser>
          <c:idx val="0"/>
          <c:order val="0"/>
          <c:spPr>
            <a:pattFill prst="lgConfetti">
              <a:fgClr>
                <a:srgbClr xmlns:mc="http://schemas.openxmlformats.org/markup-compatibility/2006" xmlns:a14="http://schemas.microsoft.com/office/drawing/2010/main" val="9999FF" mc:Ignorable="a14" a14:legacySpreadsheetColorIndex="24"/>
              </a:fgClr>
              <a:bgClr>
                <a:srgbClr xmlns:mc="http://schemas.openxmlformats.org/markup-compatibility/2006" xmlns:a14="http://schemas.microsoft.com/office/drawing/2010/main" val="FFFFFF" mc:Ignorable="a14" a14:legacySpreadsheetColorIndex="9"/>
              </a:bgClr>
            </a:pattFill>
            <a:ln w="25400">
              <a:solidFill>
                <a:srgbClr val="000080"/>
              </a:solidFill>
              <a:prstDash val="solid"/>
            </a:ln>
          </c:spPr>
          <c:cat>
            <c:strRef>
              <c:f>'Status sociometrico individuale'!$F$96:$F$103</c:f>
              <c:strCache>
                <c:ptCount val="8"/>
                <c:pt idx="0">
                  <c:v>a</c:v>
                </c:pt>
                <c:pt idx="1">
                  <c:v>g</c:v>
                </c:pt>
                <c:pt idx="2">
                  <c:v>h</c:v>
                </c:pt>
                <c:pt idx="3">
                  <c:v>b</c:v>
                </c:pt>
                <c:pt idx="4">
                  <c:v>d</c:v>
                </c:pt>
                <c:pt idx="5">
                  <c:v>f</c:v>
                </c:pt>
                <c:pt idx="6">
                  <c:v>e</c:v>
                </c:pt>
                <c:pt idx="7">
                  <c:v>c</c:v>
                </c:pt>
              </c:strCache>
            </c:strRef>
          </c:cat>
          <c:val>
            <c:numRef>
              <c:f>'Status sociometrico individuale'!$E$84:$E$91</c:f>
              <c:numCache>
                <c:formatCode>General</c:formatCode>
                <c:ptCount val="8"/>
                <c:pt idx="0">
                  <c:v>0</c:v>
                </c:pt>
                <c:pt idx="1">
                  <c:v>0</c:v>
                </c:pt>
                <c:pt idx="2">
                  <c:v>0</c:v>
                </c:pt>
                <c:pt idx="3">
                  <c:v>0</c:v>
                </c:pt>
                <c:pt idx="4">
                  <c:v>0</c:v>
                </c:pt>
                <c:pt idx="5">
                  <c:v>0</c:v>
                </c:pt>
                <c:pt idx="6">
                  <c:v>0</c:v>
                </c:pt>
                <c:pt idx="7">
                  <c:v>0</c:v>
                </c:pt>
              </c:numCache>
            </c:numRef>
          </c:val>
        </c:ser>
        <c:dLbls>
          <c:showLegendKey val="0"/>
          <c:showVal val="0"/>
          <c:showCatName val="0"/>
          <c:showSerName val="0"/>
          <c:showPercent val="0"/>
          <c:showBubbleSize val="0"/>
        </c:dLbls>
        <c:axId val="78497280"/>
        <c:axId val="78498816"/>
      </c:radarChart>
      <c:catAx>
        <c:axId val="78497280"/>
        <c:scaling>
          <c:orientation val="minMax"/>
        </c:scaling>
        <c:delete val="0"/>
        <c:axPos val="b"/>
        <c:majorGridlines>
          <c:spPr>
            <a:ln w="3175">
              <a:solidFill>
                <a:srgbClr val="969696"/>
              </a:solidFill>
              <a:prstDash val="sysDash"/>
            </a:ln>
          </c:spPr>
        </c:majorGridlines>
        <c:numFmt formatCode="General" sourceLinked="1"/>
        <c:majorTickMark val="out"/>
        <c:minorTickMark val="none"/>
        <c:tickLblPos val="nextTo"/>
        <c:txPr>
          <a:bodyPr rot="0" vert="horz"/>
          <a:lstStyle/>
          <a:p>
            <a:pPr>
              <a:defRPr sz="1000" b="1" i="0" u="none" strike="noStrike" baseline="0">
                <a:solidFill>
                  <a:srgbClr val="000000"/>
                </a:solidFill>
                <a:latin typeface="Verdana"/>
                <a:ea typeface="Verdana"/>
                <a:cs typeface="Verdana"/>
              </a:defRPr>
            </a:pPr>
            <a:endParaRPr lang="it-IT"/>
          </a:p>
        </c:txPr>
        <c:crossAx val="78498816"/>
        <c:crosses val="autoZero"/>
        <c:auto val="0"/>
        <c:lblAlgn val="ctr"/>
        <c:lblOffset val="100"/>
        <c:noMultiLvlLbl val="0"/>
      </c:catAx>
      <c:valAx>
        <c:axId val="78498816"/>
        <c:scaling>
          <c:orientation val="minMax"/>
        </c:scaling>
        <c:delete val="0"/>
        <c:axPos val="l"/>
        <c:majorGridlines>
          <c:spPr>
            <a:ln w="3175">
              <a:solidFill>
                <a:srgbClr val="000000"/>
              </a:solidFill>
              <a:prstDash val="sysDash"/>
            </a:ln>
          </c:spPr>
        </c:majorGridlines>
        <c:numFmt formatCode="General" sourceLinked="1"/>
        <c:majorTickMark val="cross"/>
        <c:minorTickMark val="none"/>
        <c:tickLblPos val="nextTo"/>
        <c:spPr>
          <a:ln w="3175">
            <a:solidFill>
              <a:srgbClr val="969696"/>
            </a:solidFill>
            <a:prstDash val="sysDash"/>
          </a:ln>
        </c:spPr>
        <c:txPr>
          <a:bodyPr rot="0" vert="horz"/>
          <a:lstStyle/>
          <a:p>
            <a:pPr>
              <a:defRPr sz="800" b="0" i="0" u="none" strike="noStrike" baseline="0">
                <a:solidFill>
                  <a:srgbClr val="000000"/>
                </a:solidFill>
                <a:latin typeface="Verdana"/>
                <a:ea typeface="Verdana"/>
                <a:cs typeface="Verdana"/>
              </a:defRPr>
            </a:pPr>
            <a:endParaRPr lang="it-IT"/>
          </a:p>
        </c:txPr>
        <c:crossAx val="78497280"/>
        <c:crosses val="autoZero"/>
        <c:crossBetween val="between"/>
        <c:majorUnit val="3"/>
      </c:valAx>
      <c:spPr>
        <a:solidFill>
          <a:srgbClr val="FFFFFF"/>
        </a:solidFill>
        <a:ln w="25400">
          <a:noFill/>
        </a:ln>
      </c:spPr>
    </c:plotArea>
    <c:plotVisOnly val="1"/>
    <c:dispBlanksAs val="gap"/>
    <c:showDLblsOverMax val="0"/>
  </c:chart>
  <c:spPr>
    <a:noFill/>
    <a:ln w="9525">
      <a:noFill/>
    </a:ln>
  </c:spPr>
  <c:txPr>
    <a:bodyPr/>
    <a:lstStyle/>
    <a:p>
      <a:pPr>
        <a:defRPr sz="800" b="0" i="0" u="none" strike="noStrike" baseline="0">
          <a:solidFill>
            <a:srgbClr val="000000"/>
          </a:solidFill>
          <a:latin typeface="Verdana"/>
          <a:ea typeface="Verdana"/>
          <a:cs typeface="Verdana"/>
        </a:defRPr>
      </a:pPr>
      <a:endParaRPr lang="it-IT"/>
    </a:p>
  </c:txPr>
  <c:printSettings>
    <c:headerFooter alignWithMargins="0"/>
    <c:pageMargins b="1" l="0.75" r="0.75" t="1" header="0.5" footer="0.5"/>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5</xdr:col>
      <xdr:colOff>438150</xdr:colOff>
      <xdr:row>35</xdr:row>
      <xdr:rowOff>0</xdr:rowOff>
    </xdr:from>
    <xdr:to>
      <xdr:col>10</xdr:col>
      <xdr:colOff>342900</xdr:colOff>
      <xdr:row>35</xdr:row>
      <xdr:rowOff>0</xdr:rowOff>
    </xdr:to>
    <xdr:sp macro="" textlink="">
      <xdr:nvSpPr>
        <xdr:cNvPr id="34219" name="Oval 1025"/>
        <xdr:cNvSpPr>
          <a:spLocks noChangeArrowheads="1"/>
        </xdr:cNvSpPr>
      </xdr:nvSpPr>
      <xdr:spPr bwMode="auto">
        <a:xfrm>
          <a:off x="3409950" y="6200775"/>
          <a:ext cx="2809875" cy="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34</xdr:col>
      <xdr:colOff>190500</xdr:colOff>
      <xdr:row>66</xdr:row>
      <xdr:rowOff>142875</xdr:rowOff>
    </xdr:from>
    <xdr:to>
      <xdr:col>41</xdr:col>
      <xdr:colOff>400050</xdr:colOff>
      <xdr:row>84</xdr:row>
      <xdr:rowOff>114300</xdr:rowOff>
    </xdr:to>
    <xdr:graphicFrame macro="">
      <xdr:nvGraphicFramePr>
        <xdr:cNvPr id="34220" name="Grafico 13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400050</xdr:colOff>
      <xdr:row>5</xdr:row>
      <xdr:rowOff>228600</xdr:rowOff>
    </xdr:from>
    <xdr:to>
      <xdr:col>26</xdr:col>
      <xdr:colOff>9525</xdr:colOff>
      <xdr:row>31</xdr:row>
      <xdr:rowOff>38100</xdr:rowOff>
    </xdr:to>
    <xdr:graphicFrame macro="">
      <xdr:nvGraphicFramePr>
        <xdr:cNvPr id="34221" name="Grafico 315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438150</xdr:colOff>
      <xdr:row>35</xdr:row>
      <xdr:rowOff>0</xdr:rowOff>
    </xdr:from>
    <xdr:to>
      <xdr:col>10</xdr:col>
      <xdr:colOff>342900</xdr:colOff>
      <xdr:row>35</xdr:row>
      <xdr:rowOff>0</xdr:rowOff>
    </xdr:to>
    <xdr:sp macro="" textlink="">
      <xdr:nvSpPr>
        <xdr:cNvPr id="11580" name="Oval 1"/>
        <xdr:cNvSpPr>
          <a:spLocks noChangeArrowheads="1"/>
        </xdr:cNvSpPr>
      </xdr:nvSpPr>
      <xdr:spPr bwMode="auto">
        <a:xfrm>
          <a:off x="3409950" y="6200775"/>
          <a:ext cx="2809875" cy="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104775</xdr:colOff>
      <xdr:row>3</xdr:row>
      <xdr:rowOff>133350</xdr:rowOff>
    </xdr:from>
    <xdr:to>
      <xdr:col>9</xdr:col>
      <xdr:colOff>342900</xdr:colOff>
      <xdr:row>31</xdr:row>
      <xdr:rowOff>28575</xdr:rowOff>
    </xdr:to>
    <xdr:graphicFrame macro="">
      <xdr:nvGraphicFramePr>
        <xdr:cNvPr id="14348" name="Gra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104775</xdr:colOff>
      <xdr:row>33</xdr:row>
      <xdr:rowOff>19050</xdr:rowOff>
    </xdr:from>
    <xdr:to>
      <xdr:col>9</xdr:col>
      <xdr:colOff>352425</xdr:colOff>
      <xdr:row>60</xdr:row>
      <xdr:rowOff>28575</xdr:rowOff>
    </xdr:to>
    <xdr:graphicFrame macro="">
      <xdr:nvGraphicFramePr>
        <xdr:cNvPr id="14349" name="Grafic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161925</xdr:colOff>
      <xdr:row>31</xdr:row>
      <xdr:rowOff>76200</xdr:rowOff>
    </xdr:from>
    <xdr:to>
      <xdr:col>9</xdr:col>
      <xdr:colOff>352425</xdr:colOff>
      <xdr:row>31</xdr:row>
      <xdr:rowOff>76200</xdr:rowOff>
    </xdr:to>
    <xdr:sp macro="" textlink="">
      <xdr:nvSpPr>
        <xdr:cNvPr id="14350" name="Line 6"/>
        <xdr:cNvSpPr>
          <a:spLocks noChangeShapeType="1"/>
        </xdr:cNvSpPr>
      </xdr:nvSpPr>
      <xdr:spPr bwMode="auto">
        <a:xfrm>
          <a:off x="161925" y="5267325"/>
          <a:ext cx="5676900" cy="0"/>
        </a:xfrm>
        <a:prstGeom prst="line">
          <a:avLst/>
        </a:prstGeom>
        <a:noFill/>
        <a:ln w="38100">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228600</xdr:colOff>
      <xdr:row>56</xdr:row>
      <xdr:rowOff>66675</xdr:rowOff>
    </xdr:from>
    <xdr:to>
      <xdr:col>17</xdr:col>
      <xdr:colOff>152400</xdr:colOff>
      <xdr:row>76</xdr:row>
      <xdr:rowOff>9525</xdr:rowOff>
    </xdr:to>
    <xdr:graphicFrame macro="">
      <xdr:nvGraphicFramePr>
        <xdr:cNvPr id="26857" name="Grafico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38100</xdr:colOff>
      <xdr:row>6</xdr:row>
      <xdr:rowOff>0</xdr:rowOff>
    </xdr:from>
    <xdr:to>
      <xdr:col>14</xdr:col>
      <xdr:colOff>352425</xdr:colOff>
      <xdr:row>7</xdr:row>
      <xdr:rowOff>0</xdr:rowOff>
    </xdr:to>
    <xdr:sp macro="" textlink="">
      <xdr:nvSpPr>
        <xdr:cNvPr id="26858" name="Rectangle 10"/>
        <xdr:cNvSpPr>
          <a:spLocks noChangeArrowheads="1"/>
        </xdr:cNvSpPr>
      </xdr:nvSpPr>
      <xdr:spPr bwMode="auto">
        <a:xfrm>
          <a:off x="1524000" y="895350"/>
          <a:ext cx="4162425" cy="3048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17</xdr:col>
      <xdr:colOff>0</xdr:colOff>
      <xdr:row>6</xdr:row>
      <xdr:rowOff>0</xdr:rowOff>
    </xdr:from>
    <xdr:to>
      <xdr:col>18</xdr:col>
      <xdr:colOff>0</xdr:colOff>
      <xdr:row>7</xdr:row>
      <xdr:rowOff>0</xdr:rowOff>
    </xdr:to>
    <xdr:sp macro="" textlink="">
      <xdr:nvSpPr>
        <xdr:cNvPr id="26859" name="Rectangle 12"/>
        <xdr:cNvSpPr>
          <a:spLocks noChangeArrowheads="1"/>
        </xdr:cNvSpPr>
      </xdr:nvSpPr>
      <xdr:spPr bwMode="auto">
        <a:xfrm>
          <a:off x="6448425" y="895350"/>
          <a:ext cx="371475" cy="3048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5</xdr:col>
      <xdr:colOff>247650</xdr:colOff>
      <xdr:row>77</xdr:row>
      <xdr:rowOff>114300</xdr:rowOff>
    </xdr:from>
    <xdr:to>
      <xdr:col>17</xdr:col>
      <xdr:colOff>342900</xdr:colOff>
      <xdr:row>104</xdr:row>
      <xdr:rowOff>9525</xdr:rowOff>
    </xdr:to>
    <xdr:graphicFrame macro="">
      <xdr:nvGraphicFramePr>
        <xdr:cNvPr id="26860" name="Grafico 5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9525</xdr:colOff>
      <xdr:row>76</xdr:row>
      <xdr:rowOff>152400</xdr:rowOff>
    </xdr:from>
    <xdr:to>
      <xdr:col>17</xdr:col>
      <xdr:colOff>257175</xdr:colOff>
      <xdr:row>76</xdr:row>
      <xdr:rowOff>161925</xdr:rowOff>
    </xdr:to>
    <xdr:sp macro="" textlink="">
      <xdr:nvSpPr>
        <xdr:cNvPr id="26861" name="Line 60"/>
        <xdr:cNvSpPr>
          <a:spLocks noChangeShapeType="1"/>
        </xdr:cNvSpPr>
      </xdr:nvSpPr>
      <xdr:spPr bwMode="auto">
        <a:xfrm flipH="1">
          <a:off x="9525" y="14992350"/>
          <a:ext cx="6696075" cy="9525"/>
        </a:xfrm>
        <a:prstGeom prst="line">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228600</xdr:colOff>
      <xdr:row>82</xdr:row>
      <xdr:rowOff>0</xdr:rowOff>
    </xdr:from>
    <xdr:to>
      <xdr:col>5</xdr:col>
      <xdr:colOff>142875</xdr:colOff>
      <xdr:row>93</xdr:row>
      <xdr:rowOff>28575</xdr:rowOff>
    </xdr:to>
    <xdr:sp macro="" textlink="">
      <xdr:nvSpPr>
        <xdr:cNvPr id="26862" name="Rectangle 1250"/>
        <xdr:cNvSpPr>
          <a:spLocks noChangeArrowheads="1"/>
        </xdr:cNvSpPr>
      </xdr:nvSpPr>
      <xdr:spPr bwMode="auto">
        <a:xfrm>
          <a:off x="1343025" y="16078200"/>
          <a:ext cx="657225" cy="18097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c:userShapes xmlns:c="http://schemas.openxmlformats.org/drawingml/2006/chart">
  <cdr:relSizeAnchor xmlns:cdr="http://schemas.openxmlformats.org/drawingml/2006/chartDrawing">
    <cdr:from>
      <cdr:x>0.44084</cdr:x>
      <cdr:y>0.46084</cdr:y>
    </cdr:from>
    <cdr:to>
      <cdr:x>0.5734</cdr:x>
      <cdr:y>0.558</cdr:y>
    </cdr:to>
    <cdr:sp macro="" textlink="'Status sociometrico individuale'!$E$7">
      <cdr:nvSpPr>
        <cdr:cNvPr id="17409" name="Text Box 1"/>
        <cdr:cNvSpPr txBox="1">
          <a:spLocks xmlns:a="http://schemas.openxmlformats.org/drawingml/2006/main" noChangeArrowheads="1" noTextEdit="1"/>
        </cdr:cNvSpPr>
      </cdr:nvSpPr>
      <cdr:spPr bwMode="auto">
        <a:xfrm xmlns:a="http://schemas.openxmlformats.org/drawingml/2006/main">
          <a:off x="2325220" y="2088198"/>
          <a:ext cx="698230" cy="439590"/>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a:noFill/>
        </a:ln>
        <a:effectLst xmlns:a="http://schemas.openxmlformats.org/drawingml/2006/main"/>
        <a:extLst xmlns:a="http://schemas.openxmlformats.org/drawingml/2006/main">
          <a:ext uri="{91240B29-F687-4F45-9708-019B960494DF}">
            <a14:hiddenLine xmlns:a14="http://schemas.microsoft.com/office/drawing/2010/main" w="0">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18288" tIns="0" rIns="0" bIns="0" anchor="ctr" upright="1"/>
        <a:lstStyle xmlns:a="http://schemas.openxmlformats.org/drawingml/2006/main"/>
        <a:p xmlns:a="http://schemas.openxmlformats.org/drawingml/2006/main">
          <a:pPr algn="ctr" rtl="0">
            <a:defRPr sz="1000"/>
          </a:pPr>
          <a:fld id="{B11F286C-8E4B-4B70-AFEB-4058630FE10C}" type="TxLink">
            <a:rPr lang="it-IT"/>
            <a:pPr algn="ctr" rtl="0">
              <a:defRPr sz="1000"/>
            </a:pPr>
            <a:t> </a:t>
          </a:fld>
          <a:endParaRPr lang="it-IT"/>
        </a:p>
      </cdr:txBody>
    </cdr:sp>
  </cdr:relSizeAnchor>
</c:userShapes>
</file>

<file path=xl/drawings/drawing6.xml><?xml version="1.0" encoding="utf-8"?>
<c:userShapes xmlns:c="http://schemas.openxmlformats.org/drawingml/2006/chart">
  <cdr:relSizeAnchor xmlns:cdr="http://schemas.openxmlformats.org/drawingml/2006/chartDrawing">
    <cdr:from>
      <cdr:x>0.31704</cdr:x>
      <cdr:y>0.0573</cdr:y>
    </cdr:from>
    <cdr:to>
      <cdr:x>0.66239</cdr:x>
      <cdr:y>0.11152</cdr:y>
    </cdr:to>
    <cdr:sp macro="" textlink="">
      <cdr:nvSpPr>
        <cdr:cNvPr id="22529" name="Text Box 1"/>
        <cdr:cNvSpPr txBox="1">
          <a:spLocks xmlns:a="http://schemas.openxmlformats.org/drawingml/2006/main" noChangeArrowheads="1"/>
        </cdr:cNvSpPr>
      </cdr:nvSpPr>
      <cdr:spPr bwMode="auto">
        <a:xfrm xmlns:a="http://schemas.openxmlformats.org/drawingml/2006/main">
          <a:off x="1485724" y="255956"/>
          <a:ext cx="1618456" cy="242246"/>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wrap="none" lIns="27432" tIns="22860" rIns="27432" bIns="22860" anchor="ctr" upright="1">
          <a:spAutoFit/>
        </a:bodyPr>
        <a:lstStyle xmlns:a="http://schemas.openxmlformats.org/drawingml/2006/main"/>
        <a:p xmlns:a="http://schemas.openxmlformats.org/drawingml/2006/main">
          <a:pPr algn="ctr" rtl="0">
            <a:defRPr sz="1000"/>
          </a:pPr>
          <a:r>
            <a:rPr lang="it-IT" sz="1200" b="1" i="0" u="none" strike="noStrike" baseline="0">
              <a:solidFill>
                <a:srgbClr val="0000FF"/>
              </a:solidFill>
              <a:latin typeface="Verdana"/>
              <a:ea typeface="Verdana"/>
              <a:cs typeface="Verdana"/>
            </a:rPr>
            <a:t>Indicatori adattivi</a:t>
          </a:r>
          <a:endParaRPr lang="it-IT"/>
        </a:p>
      </cdr:txBody>
    </cdr:sp>
  </cdr:relSizeAnchor>
  <cdr:relSizeAnchor xmlns:cdr="http://schemas.openxmlformats.org/drawingml/2006/chartDrawing">
    <cdr:from>
      <cdr:x>0.29008</cdr:x>
      <cdr:y>0.92102</cdr:y>
    </cdr:from>
    <cdr:to>
      <cdr:x>0.6891</cdr:x>
      <cdr:y>0.97524</cdr:y>
    </cdr:to>
    <cdr:sp macro="" textlink="">
      <cdr:nvSpPr>
        <cdr:cNvPr id="22530" name="Text Box 2"/>
        <cdr:cNvSpPr txBox="1">
          <a:spLocks xmlns:a="http://schemas.openxmlformats.org/drawingml/2006/main" noChangeArrowheads="1"/>
        </cdr:cNvSpPr>
      </cdr:nvSpPr>
      <cdr:spPr bwMode="auto">
        <a:xfrm xmlns:a="http://schemas.openxmlformats.org/drawingml/2006/main">
          <a:off x="1359398" y="4114387"/>
          <a:ext cx="1869935" cy="242246"/>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wrap="none" lIns="27432" tIns="22860" rIns="27432" bIns="22860" anchor="ctr" upright="1">
          <a:spAutoFit/>
        </a:bodyPr>
        <a:lstStyle xmlns:a="http://schemas.openxmlformats.org/drawingml/2006/main"/>
        <a:p xmlns:a="http://schemas.openxmlformats.org/drawingml/2006/main">
          <a:pPr algn="ctr" rtl="0">
            <a:defRPr sz="1000"/>
          </a:pPr>
          <a:r>
            <a:rPr lang="it-IT" sz="1200" b="1" i="0" u="none" strike="noStrike" baseline="0">
              <a:solidFill>
                <a:srgbClr val="FF0000"/>
              </a:solidFill>
              <a:latin typeface="Verdana"/>
              <a:ea typeface="Verdana"/>
              <a:cs typeface="Verdana"/>
            </a:rPr>
            <a:t>Indicatori disadattivi</a:t>
          </a:r>
          <a:endParaRPr lang="it-IT"/>
        </a:p>
      </cdr:txBody>
    </cdr:sp>
  </cdr:relSizeAnchor>
  <cdr:relSizeAnchor xmlns:cdr="http://schemas.openxmlformats.org/drawingml/2006/chartDrawing">
    <cdr:from>
      <cdr:x>0.01871</cdr:x>
      <cdr:y>0.29887</cdr:y>
    </cdr:from>
    <cdr:to>
      <cdr:x>0.09979</cdr:x>
      <cdr:y>0.72217</cdr:y>
    </cdr:to>
    <cdr:sp macro="" textlink="">
      <cdr:nvSpPr>
        <cdr:cNvPr id="22531" name="Text Box 3"/>
        <cdr:cNvSpPr txBox="1">
          <a:spLocks xmlns:a="http://schemas.openxmlformats.org/drawingml/2006/main" noChangeArrowheads="1"/>
        </cdr:cNvSpPr>
      </cdr:nvSpPr>
      <cdr:spPr bwMode="auto">
        <a:xfrm xmlns:a="http://schemas.openxmlformats.org/drawingml/2006/main" flipH="1">
          <a:off x="91055" y="1341152"/>
          <a:ext cx="380698" cy="189499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vert="vert270" wrap="square" lIns="36576" tIns="18288" rIns="36576" bIns="18288" anchor="ctr" upright="1"/>
        <a:lstStyle xmlns:a="http://schemas.openxmlformats.org/drawingml/2006/main"/>
        <a:p xmlns:a="http://schemas.openxmlformats.org/drawingml/2006/main">
          <a:pPr algn="ctr" rtl="0">
            <a:defRPr sz="1000"/>
          </a:pPr>
          <a:r>
            <a:rPr lang="it-IT" sz="875" b="1" i="0" u="none" strike="noStrike" baseline="0">
              <a:solidFill>
                <a:srgbClr val="000000"/>
              </a:solidFill>
              <a:latin typeface="Verdana"/>
              <a:ea typeface="Verdana"/>
              <a:cs typeface="Verdana"/>
            </a:rPr>
            <a:t>Indicatori centrifughi (partono dal soggetto)</a:t>
          </a:r>
          <a:endParaRPr lang="it-IT"/>
        </a:p>
      </cdr:txBody>
    </cdr:sp>
  </cdr:relSizeAnchor>
  <cdr:relSizeAnchor xmlns:cdr="http://schemas.openxmlformats.org/drawingml/2006/chartDrawing">
    <cdr:from>
      <cdr:x>0.87866</cdr:x>
      <cdr:y>0.30939</cdr:y>
    </cdr:from>
    <cdr:to>
      <cdr:x>0.9639</cdr:x>
      <cdr:y>0.69036</cdr:y>
    </cdr:to>
    <cdr:sp macro="" textlink="">
      <cdr:nvSpPr>
        <cdr:cNvPr id="22532" name="Text Box 4"/>
        <cdr:cNvSpPr txBox="1">
          <a:spLocks xmlns:a="http://schemas.openxmlformats.org/drawingml/2006/main" noChangeArrowheads="1"/>
        </cdr:cNvSpPr>
      </cdr:nvSpPr>
      <cdr:spPr bwMode="auto">
        <a:xfrm xmlns:a="http://schemas.openxmlformats.org/drawingml/2006/main" flipH="1">
          <a:off x="4129210" y="1388253"/>
          <a:ext cx="400250" cy="170549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vert="vert" wrap="square" lIns="36576" tIns="18288" rIns="36576" bIns="18288" anchor="ctr" upright="1"/>
        <a:lstStyle xmlns:a="http://schemas.openxmlformats.org/drawingml/2006/main"/>
        <a:p xmlns:a="http://schemas.openxmlformats.org/drawingml/2006/main">
          <a:pPr algn="ctr" rtl="0">
            <a:defRPr sz="1000"/>
          </a:pPr>
          <a:r>
            <a:rPr lang="it-IT" sz="875" b="1" i="0" u="none" strike="noStrike" baseline="0">
              <a:solidFill>
                <a:srgbClr val="000000"/>
              </a:solidFill>
              <a:latin typeface="Verdana"/>
              <a:ea typeface="Verdana"/>
              <a:cs typeface="Verdana"/>
            </a:rPr>
            <a:t>Indicatori centripeti (giungono al soggetto)</a:t>
          </a:r>
          <a:endParaRPr lang="it-IT"/>
        </a:p>
      </cdr:txBody>
    </cdr:sp>
  </cdr:relSizeAnchor>
</c:userShapes>
</file>

<file path=xl/drawings/drawing7.xml><?xml version="1.0" encoding="utf-8"?>
<xdr:wsDr xmlns:xdr="http://schemas.openxmlformats.org/drawingml/2006/spreadsheetDrawing" xmlns:a="http://schemas.openxmlformats.org/drawingml/2006/main">
  <xdr:twoCellAnchor>
    <xdr:from>
      <xdr:col>14</xdr:col>
      <xdr:colOff>381000</xdr:colOff>
      <xdr:row>19</xdr:row>
      <xdr:rowOff>38100</xdr:rowOff>
    </xdr:from>
    <xdr:to>
      <xdr:col>22</xdr:col>
      <xdr:colOff>342900</xdr:colOff>
      <xdr:row>28</xdr:row>
      <xdr:rowOff>0</xdr:rowOff>
    </xdr:to>
    <xdr:sp macro="" textlink="">
      <xdr:nvSpPr>
        <xdr:cNvPr id="27653" name="Text Box 5"/>
        <xdr:cNvSpPr txBox="1">
          <a:spLocks noChangeArrowheads="1"/>
        </xdr:cNvSpPr>
      </xdr:nvSpPr>
      <xdr:spPr bwMode="auto">
        <a:xfrm>
          <a:off x="5953125" y="3143250"/>
          <a:ext cx="3238500" cy="1162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it-IT" sz="800" b="0" i="0" u="none" strike="noStrike" baseline="0">
              <a:solidFill>
                <a:srgbClr val="000000"/>
              </a:solidFill>
              <a:latin typeface="Verdana"/>
              <a:ea typeface="Verdana"/>
              <a:cs typeface="Verdana"/>
            </a:rPr>
            <a:t>Nel corpo della tabella sono riportate le probabilità p (con 0&lt;p&lt;1)) che, in un gruppo di soggetti di numerosità N, un alunno scelga (rifiuti, sia scelto da, sia rifiutato da ecc.) esattamente </a:t>
          </a:r>
          <a:r>
            <a:rPr lang="it-IT" sz="800" b="1" i="0" u="none" strike="noStrike" baseline="0">
              <a:solidFill>
                <a:srgbClr val="000000"/>
              </a:solidFill>
              <a:latin typeface="Verdana"/>
              <a:ea typeface="Verdana"/>
              <a:cs typeface="Verdana"/>
            </a:rPr>
            <a:t>x</a:t>
          </a:r>
          <a:r>
            <a:rPr lang="it-IT" sz="800" b="0" i="0" u="none" strike="noStrike" baseline="0">
              <a:solidFill>
                <a:srgbClr val="000000"/>
              </a:solidFill>
              <a:latin typeface="Verdana"/>
              <a:ea typeface="Verdana"/>
              <a:cs typeface="Verdana"/>
            </a:rPr>
            <a:t> compagni.</a:t>
          </a:r>
        </a:p>
        <a:p>
          <a:pPr algn="l" rtl="0">
            <a:defRPr sz="1000"/>
          </a:pPr>
          <a:r>
            <a:rPr lang="it-IT" sz="800" b="0" i="0" u="none" strike="noStrike" baseline="0">
              <a:solidFill>
                <a:srgbClr val="000000"/>
              </a:solidFill>
              <a:latin typeface="Verdana"/>
              <a:ea typeface="Verdana"/>
              <a:cs typeface="Verdana"/>
            </a:rPr>
            <a:t>Per esempio, in una classe di 20 soggetti la probabiltà che un qualsiasi alunno riceva 6 rifiuti è 0,037; la probabilità che presuma di ricevere 7 scelte è 0,074; la probabilità che scelga 8 compagni è 0,12.</a:t>
          </a:r>
          <a:endParaRPr lang="it-IT"/>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Giuseppe Martini" refreshedDate="37779.524647106482" createdVersion="1" recordCount="29" upgradeOnRefresh="1">
  <cacheSource type="worksheet">
    <worksheetSource name="Livelli_B"/>
  </cacheSource>
  <cacheFields count="17">
    <cacheField name="N°" numFmtId="0">
      <sharedItems containsSemiMixedTypes="0" containsString="0" containsNumber="1" containsInteger="1" minValue="1" maxValue="29" count="29">
        <n v="1"/>
        <n v="2"/>
        <n v="3"/>
        <n v="4"/>
        <n v="5"/>
        <n v="6"/>
        <n v="7"/>
        <n v="8"/>
        <n v="9"/>
        <n v="10"/>
        <n v="11"/>
        <n v="12"/>
        <n v="13"/>
        <n v="14"/>
        <n v="15"/>
        <n v="16"/>
        <n v="17"/>
        <n v="18"/>
        <n v="19"/>
        <n v="20"/>
        <n v="21"/>
        <n v="22"/>
        <n v="23"/>
        <n v="24"/>
        <n v="25"/>
        <n v="26"/>
        <n v="27"/>
        <n v="28"/>
        <n v="29"/>
      </sharedItems>
    </cacheField>
    <cacheField name="Cognome e nome" numFmtId="0">
      <sharedItems count="17">
        <s v="Amadio Elena"/>
        <s v="Bampa Alberto"/>
        <s v="Brusutti Michele"/>
        <s v="Buscemi Riccardo"/>
        <s v="Chiorboli Alberto"/>
        <s v="Forte Federica"/>
        <s v="Genovese Matteo"/>
        <s v="Goxhay Fatyon"/>
        <s v="Ortalli Francesco"/>
        <s v="Papa Patrizio"/>
        <s v="Pompili Alex"/>
        <s v="Salviato Serena"/>
        <s v="Schiavinato Matteo"/>
        <s v="Sgnaolin Ludovica"/>
        <s v="Trotta Massimiliano"/>
        <s v="Zanatta Filippo"/>
        <s v=""/>
      </sharedItems>
    </cacheField>
    <cacheField name="Sex" numFmtId="0">
      <sharedItems count="3">
        <s v="F"/>
        <s v="M"/>
        <s v=""/>
      </sharedItems>
    </cacheField>
    <cacheField name="Ass" numFmtId="0">
      <sharedItems count="2">
        <s v=""/>
        <s v="ass"/>
      </sharedItems>
    </cacheField>
    <cacheField name="SESP" numFmtId="0">
      <sharedItems count="4">
        <s v="B"/>
        <s v="A"/>
        <s v="C"/>
        <s v=""/>
      </sharedItems>
    </cacheField>
    <cacheField name="RESP" numFmtId="0">
      <sharedItems count="4">
        <s v="B"/>
        <s v="C"/>
        <s v="A"/>
        <s v=""/>
      </sharedItems>
    </cacheField>
    <cacheField name="TREA" numFmtId="0">
      <sharedItems count="4">
        <s v="B"/>
        <s v="C"/>
        <s v=""/>
        <s v="A"/>
      </sharedItems>
    </cacheField>
    <cacheField name="IESP" numFmtId="0">
      <sharedItems count="4">
        <s v="B"/>
        <s v="C"/>
        <s v=""/>
        <s v="A"/>
      </sharedItems>
    </cacheField>
    <cacheField name="SRIC" numFmtId="0">
      <sharedItems count="4">
        <s v="B"/>
        <s v="C"/>
        <s v="A"/>
        <s v=""/>
      </sharedItems>
    </cacheField>
    <cacheField name="RSUB" numFmtId="0">
      <sharedItems count="4">
        <s v="B"/>
        <s v="C"/>
        <s v="A"/>
        <s v=""/>
      </sharedItems>
    </cacheField>
    <cacheField name="ISUB" numFmtId="0">
      <sharedItems count="4">
        <s v="B"/>
        <s v="A"/>
        <s v="C"/>
        <s v=""/>
      </sharedItems>
    </cacheField>
    <cacheField name="SREC" numFmtId="0">
      <sharedItems count="4">
        <s v="B"/>
        <s v="C"/>
        <s v=""/>
        <s v="A"/>
      </sharedItems>
    </cacheField>
    <cacheField name="RREC" numFmtId="0">
      <sharedItems count="4">
        <s v="B"/>
        <s v="A"/>
        <s v="C"/>
        <s v=""/>
      </sharedItems>
    </cacheField>
    <cacheField name="IREC" numFmtId="0">
      <sharedItems count="3">
        <s v="B"/>
        <s v="A"/>
        <s v=""/>
      </sharedItems>
    </cacheField>
    <cacheField name="% A" numFmtId="0">
      <sharedItems containsMixedTypes="1" containsNumber="1" minValue="0" maxValue="40" count="6">
        <n v="0"/>
        <n v="10"/>
        <n v="20"/>
        <n v="33.333333333333336"/>
        <n v="40"/>
        <s v=""/>
      </sharedItems>
    </cacheField>
    <cacheField name="% C" numFmtId="0">
      <sharedItems containsMixedTypes="1" containsNumber="1" minValue="0" maxValue="66.666666666666671" count="6">
        <n v="0"/>
        <n v="10"/>
        <n v="20"/>
        <n v="50"/>
        <n v="66.666666666666671"/>
        <s v=""/>
      </sharedItems>
    </cacheField>
    <cacheField name="Tot" numFmtId="0">
      <sharedItems containsMixedTypes="1" containsNumber="1" containsInteger="1" minValue="3" maxValue="10" count="3">
        <n v="10"/>
        <n v="3"/>
        <s v=""/>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Giuseppe Martini" refreshedDate="37723.074008912037" createdVersion="1" recordCount="29" upgradeOnRefresh="1">
  <cacheSource type="worksheet">
    <worksheetSource name="Dati_B"/>
  </cacheSource>
  <cacheFields count="16">
    <cacheField name="N°" numFmtId="0">
      <sharedItems containsSemiMixedTypes="0" containsString="0" containsNumber="1" containsInteger="1" minValue="1" maxValue="29" count="29">
        <n v="1"/>
        <n v="2"/>
        <n v="3"/>
        <n v="4"/>
        <n v="5"/>
        <n v="6"/>
        <n v="7"/>
        <n v="8"/>
        <n v="9"/>
        <n v="10"/>
        <n v="11"/>
        <n v="12"/>
        <n v="13"/>
        <n v="14"/>
        <n v="15"/>
        <n v="16"/>
        <n v="17"/>
        <n v="18"/>
        <n v="19"/>
        <n v="20"/>
        <n v="21"/>
        <n v="22"/>
        <n v="23"/>
        <n v="24"/>
        <n v="25"/>
        <n v="26"/>
        <n v="27"/>
        <n v="28"/>
        <n v="29"/>
      </sharedItems>
    </cacheField>
    <cacheField name="Cognome e nome" numFmtId="0">
      <sharedItems count="17">
        <s v="aaa"/>
        <s v="bbb"/>
        <s v="cc"/>
        <s v="dd"/>
        <s v="ee"/>
        <s v="ff"/>
        <s v="gg"/>
        <s v="hh"/>
        <s v="ii"/>
        <s v="jj"/>
        <s v="kk"/>
        <s v="ll"/>
        <s v="mm"/>
        <s v="nn"/>
        <s v="oo"/>
        <s v="pp"/>
        <s v=""/>
      </sharedItems>
    </cacheField>
    <cacheField name="Sex" numFmtId="0">
      <sharedItems count="3">
        <s v="F"/>
        <s v="M"/>
        <s v=""/>
      </sharedItems>
    </cacheField>
    <cacheField name="Ass" numFmtId="0">
      <sharedItems count="2">
        <s v=""/>
        <s v="ass"/>
      </sharedItems>
    </cacheField>
    <cacheField name="SESP" numFmtId="0">
      <sharedItems containsMixedTypes="1" containsNumber="1" containsInteger="1" minValue="3" maxValue="15" count="8">
        <n v="6"/>
        <n v="5"/>
        <n v="15"/>
        <n v="7"/>
        <n v="3"/>
        <s v=""/>
        <n v="8"/>
        <n v="9"/>
      </sharedItems>
    </cacheField>
    <cacheField name="RESP" numFmtId="0">
      <sharedItems containsMixedTypes="1" containsNumber="1" containsInteger="1" minValue="0" maxValue="9" count="10">
        <n v="4"/>
        <n v="9"/>
        <n v="0"/>
        <n v="7"/>
        <n v="2"/>
        <n v="1"/>
        <n v="8"/>
        <s v=""/>
        <n v="3"/>
        <n v="5"/>
      </sharedItems>
    </cacheField>
    <cacheField name="TREA" numFmtId="0">
      <sharedItems containsMixedTypes="1" containsNumber="1" containsInteger="1" minValue="5" maxValue="15" count="8">
        <n v="10"/>
        <n v="14"/>
        <n v="15"/>
        <n v="5"/>
        <n v="8"/>
        <n v="7"/>
        <n v="6"/>
        <s v=""/>
      </sharedItems>
    </cacheField>
    <cacheField name="IESP" numFmtId="0">
      <sharedItems containsMixedTypes="1" containsNumber="1" containsInteger="1" minValue="0" maxValue="10" count="8">
        <n v="5"/>
        <n v="1"/>
        <n v="0"/>
        <n v="10"/>
        <n v="7"/>
        <n v="8"/>
        <n v="9"/>
        <s v=""/>
      </sharedItems>
    </cacheField>
    <cacheField name="SRIC" numFmtId="0">
      <sharedItems containsMixedTypes="1" containsNumber="1" containsInteger="1" minValue="3" maxValue="9" count="8">
        <n v="5"/>
        <n v="8"/>
        <n v="4"/>
        <n v="3"/>
        <n v="6"/>
        <n v="9"/>
        <n v="7"/>
        <s v=""/>
      </sharedItems>
    </cacheField>
    <cacheField name="RSUB" numFmtId="0">
      <sharedItems containsMixedTypes="1" containsNumber="1" containsInteger="1" minValue="0" maxValue="7" count="8">
        <n v="6"/>
        <n v="1"/>
        <n v="0"/>
        <n v="7"/>
        <n v="3"/>
        <n v="4"/>
        <n v="2"/>
        <s v=""/>
      </sharedItems>
    </cacheField>
    <cacheField name="ISUB" numFmtId="0">
      <sharedItems containsMixedTypes="1" containsNumber="1" containsInteger="1" minValue="3" maxValue="9" count="7">
        <n v="4"/>
        <n v="6"/>
        <n v="7"/>
        <n v="9"/>
        <n v="3"/>
        <n v="5"/>
        <s v=""/>
      </sharedItems>
    </cacheField>
    <cacheField name="SREC" numFmtId="0">
      <sharedItems containsMixedTypes="1" containsNumber="1" containsInteger="1" minValue="1" maxValue="9" count="9">
        <n v="4"/>
        <n v="5"/>
        <n v="9"/>
        <n v="2"/>
        <n v="1"/>
        <n v="3"/>
        <n v="6"/>
        <s v=""/>
        <n v="7"/>
      </sharedItems>
    </cacheField>
    <cacheField name="RREC" numFmtId="0">
      <sharedItems containsMixedTypes="1" containsNumber="1" containsInteger="1" minValue="0" maxValue="3" count="5">
        <n v="2"/>
        <n v="1"/>
        <n v="0"/>
        <n v="3"/>
        <s v=""/>
      </sharedItems>
    </cacheField>
    <cacheField name="IREC" numFmtId="0">
      <sharedItems containsMixedTypes="1" containsNumber="1" containsInteger="1" minValue="0" maxValue="3" count="5">
        <n v="1"/>
        <n v="0"/>
        <n v="2"/>
        <n v="3"/>
        <s v=""/>
      </sharedItems>
    </cacheField>
    <cacheField name="COSC" numFmtId="0">
      <sharedItems containsMixedTypes="1" containsNumber="1" minValue="0.2857142857142857" maxValue="1" count="10">
        <n v="0.66666666666666663"/>
        <n v="1"/>
        <n v="0.6"/>
        <n v="0.4"/>
        <n v="0.2857142857142857"/>
        <n v="0.33333333333333331"/>
        <n v="0.83333333333333337"/>
        <s v=""/>
        <n v="0.875"/>
        <n v="0.55555555555555558"/>
      </sharedItems>
    </cacheField>
    <cacheField name="PSCR" numFmtId="0">
      <sharedItems containsMixedTypes="1" containsNumber="1" containsInteger="1" minValue="0" maxValue="86" count="8">
        <n v="20"/>
        <n v="60"/>
        <n v="6"/>
        <n v="0"/>
        <n v="40"/>
        <n v="86"/>
        <n v="53"/>
        <s v=""/>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9">
  <r>
    <x v="0"/>
    <x v="0"/>
    <x v="0"/>
    <x v="0"/>
    <x v="0"/>
    <x v="0"/>
    <x v="0"/>
    <x v="0"/>
    <x v="0"/>
    <x v="0"/>
    <x v="0"/>
    <x v="0"/>
    <x v="0"/>
    <x v="0"/>
    <x v="0"/>
    <x v="0"/>
    <x v="0"/>
  </r>
  <r>
    <x v="1"/>
    <x v="1"/>
    <x v="1"/>
    <x v="0"/>
    <x v="0"/>
    <x v="1"/>
    <x v="0"/>
    <x v="0"/>
    <x v="0"/>
    <x v="0"/>
    <x v="0"/>
    <x v="0"/>
    <x v="1"/>
    <x v="0"/>
    <x v="1"/>
    <x v="1"/>
    <x v="0"/>
  </r>
  <r>
    <x v="2"/>
    <x v="2"/>
    <x v="1"/>
    <x v="0"/>
    <x v="0"/>
    <x v="0"/>
    <x v="0"/>
    <x v="0"/>
    <x v="0"/>
    <x v="0"/>
    <x v="0"/>
    <x v="0"/>
    <x v="0"/>
    <x v="0"/>
    <x v="0"/>
    <x v="0"/>
    <x v="0"/>
  </r>
  <r>
    <x v="3"/>
    <x v="3"/>
    <x v="1"/>
    <x v="0"/>
    <x v="0"/>
    <x v="0"/>
    <x v="1"/>
    <x v="1"/>
    <x v="0"/>
    <x v="0"/>
    <x v="1"/>
    <x v="0"/>
    <x v="0"/>
    <x v="0"/>
    <x v="1"/>
    <x v="2"/>
    <x v="0"/>
  </r>
  <r>
    <x v="4"/>
    <x v="4"/>
    <x v="1"/>
    <x v="0"/>
    <x v="1"/>
    <x v="2"/>
    <x v="0"/>
    <x v="0"/>
    <x v="0"/>
    <x v="0"/>
    <x v="0"/>
    <x v="0"/>
    <x v="2"/>
    <x v="0"/>
    <x v="2"/>
    <x v="1"/>
    <x v="0"/>
  </r>
  <r>
    <x v="5"/>
    <x v="5"/>
    <x v="0"/>
    <x v="0"/>
    <x v="0"/>
    <x v="0"/>
    <x v="1"/>
    <x v="1"/>
    <x v="0"/>
    <x v="0"/>
    <x v="0"/>
    <x v="0"/>
    <x v="0"/>
    <x v="1"/>
    <x v="1"/>
    <x v="2"/>
    <x v="0"/>
  </r>
  <r>
    <x v="6"/>
    <x v="6"/>
    <x v="1"/>
    <x v="0"/>
    <x v="2"/>
    <x v="0"/>
    <x v="1"/>
    <x v="1"/>
    <x v="0"/>
    <x v="1"/>
    <x v="1"/>
    <x v="1"/>
    <x v="0"/>
    <x v="0"/>
    <x v="1"/>
    <x v="3"/>
    <x v="0"/>
  </r>
  <r>
    <x v="7"/>
    <x v="7"/>
    <x v="1"/>
    <x v="0"/>
    <x v="0"/>
    <x v="0"/>
    <x v="0"/>
    <x v="0"/>
    <x v="1"/>
    <x v="0"/>
    <x v="0"/>
    <x v="1"/>
    <x v="0"/>
    <x v="0"/>
    <x v="0"/>
    <x v="2"/>
    <x v="0"/>
  </r>
  <r>
    <x v="8"/>
    <x v="8"/>
    <x v="1"/>
    <x v="0"/>
    <x v="0"/>
    <x v="0"/>
    <x v="0"/>
    <x v="0"/>
    <x v="1"/>
    <x v="0"/>
    <x v="0"/>
    <x v="0"/>
    <x v="1"/>
    <x v="0"/>
    <x v="1"/>
    <x v="1"/>
    <x v="0"/>
  </r>
  <r>
    <x v="9"/>
    <x v="9"/>
    <x v="1"/>
    <x v="0"/>
    <x v="0"/>
    <x v="0"/>
    <x v="0"/>
    <x v="0"/>
    <x v="1"/>
    <x v="0"/>
    <x v="0"/>
    <x v="0"/>
    <x v="0"/>
    <x v="0"/>
    <x v="0"/>
    <x v="1"/>
    <x v="0"/>
  </r>
  <r>
    <x v="10"/>
    <x v="10"/>
    <x v="1"/>
    <x v="0"/>
    <x v="0"/>
    <x v="0"/>
    <x v="0"/>
    <x v="0"/>
    <x v="0"/>
    <x v="0"/>
    <x v="0"/>
    <x v="0"/>
    <x v="0"/>
    <x v="0"/>
    <x v="0"/>
    <x v="0"/>
    <x v="0"/>
  </r>
  <r>
    <x v="11"/>
    <x v="11"/>
    <x v="0"/>
    <x v="1"/>
    <x v="3"/>
    <x v="3"/>
    <x v="2"/>
    <x v="2"/>
    <x v="1"/>
    <x v="2"/>
    <x v="2"/>
    <x v="2"/>
    <x v="3"/>
    <x v="2"/>
    <x v="3"/>
    <x v="4"/>
    <x v="1"/>
  </r>
  <r>
    <x v="12"/>
    <x v="12"/>
    <x v="1"/>
    <x v="0"/>
    <x v="1"/>
    <x v="0"/>
    <x v="3"/>
    <x v="3"/>
    <x v="0"/>
    <x v="0"/>
    <x v="0"/>
    <x v="3"/>
    <x v="2"/>
    <x v="0"/>
    <x v="4"/>
    <x v="1"/>
    <x v="0"/>
  </r>
  <r>
    <x v="13"/>
    <x v="13"/>
    <x v="0"/>
    <x v="0"/>
    <x v="0"/>
    <x v="1"/>
    <x v="0"/>
    <x v="0"/>
    <x v="2"/>
    <x v="0"/>
    <x v="0"/>
    <x v="0"/>
    <x v="0"/>
    <x v="0"/>
    <x v="1"/>
    <x v="1"/>
    <x v="0"/>
  </r>
  <r>
    <x v="14"/>
    <x v="14"/>
    <x v="1"/>
    <x v="0"/>
    <x v="0"/>
    <x v="0"/>
    <x v="0"/>
    <x v="0"/>
    <x v="2"/>
    <x v="2"/>
    <x v="0"/>
    <x v="0"/>
    <x v="0"/>
    <x v="0"/>
    <x v="2"/>
    <x v="0"/>
    <x v="0"/>
  </r>
  <r>
    <x v="15"/>
    <x v="15"/>
    <x v="1"/>
    <x v="0"/>
    <x v="2"/>
    <x v="0"/>
    <x v="1"/>
    <x v="1"/>
    <x v="0"/>
    <x v="0"/>
    <x v="0"/>
    <x v="1"/>
    <x v="2"/>
    <x v="1"/>
    <x v="1"/>
    <x v="3"/>
    <x v="0"/>
  </r>
  <r>
    <x v="16"/>
    <x v="16"/>
    <x v="2"/>
    <x v="0"/>
    <x v="3"/>
    <x v="3"/>
    <x v="2"/>
    <x v="2"/>
    <x v="3"/>
    <x v="3"/>
    <x v="3"/>
    <x v="2"/>
    <x v="3"/>
    <x v="2"/>
    <x v="5"/>
    <x v="5"/>
    <x v="2"/>
  </r>
  <r>
    <x v="17"/>
    <x v="16"/>
    <x v="2"/>
    <x v="0"/>
    <x v="3"/>
    <x v="3"/>
    <x v="2"/>
    <x v="2"/>
    <x v="3"/>
    <x v="3"/>
    <x v="3"/>
    <x v="2"/>
    <x v="3"/>
    <x v="2"/>
    <x v="5"/>
    <x v="5"/>
    <x v="2"/>
  </r>
  <r>
    <x v="18"/>
    <x v="16"/>
    <x v="2"/>
    <x v="0"/>
    <x v="3"/>
    <x v="3"/>
    <x v="2"/>
    <x v="2"/>
    <x v="3"/>
    <x v="3"/>
    <x v="3"/>
    <x v="2"/>
    <x v="3"/>
    <x v="2"/>
    <x v="5"/>
    <x v="5"/>
    <x v="2"/>
  </r>
  <r>
    <x v="19"/>
    <x v="16"/>
    <x v="2"/>
    <x v="0"/>
    <x v="3"/>
    <x v="3"/>
    <x v="2"/>
    <x v="2"/>
    <x v="3"/>
    <x v="3"/>
    <x v="3"/>
    <x v="2"/>
    <x v="3"/>
    <x v="2"/>
    <x v="5"/>
    <x v="5"/>
    <x v="2"/>
  </r>
  <r>
    <x v="20"/>
    <x v="16"/>
    <x v="2"/>
    <x v="0"/>
    <x v="3"/>
    <x v="3"/>
    <x v="2"/>
    <x v="2"/>
    <x v="3"/>
    <x v="3"/>
    <x v="3"/>
    <x v="2"/>
    <x v="3"/>
    <x v="2"/>
    <x v="5"/>
    <x v="5"/>
    <x v="2"/>
  </r>
  <r>
    <x v="21"/>
    <x v="16"/>
    <x v="2"/>
    <x v="0"/>
    <x v="3"/>
    <x v="3"/>
    <x v="2"/>
    <x v="2"/>
    <x v="3"/>
    <x v="3"/>
    <x v="3"/>
    <x v="2"/>
    <x v="3"/>
    <x v="2"/>
    <x v="5"/>
    <x v="5"/>
    <x v="2"/>
  </r>
  <r>
    <x v="22"/>
    <x v="16"/>
    <x v="2"/>
    <x v="0"/>
    <x v="3"/>
    <x v="3"/>
    <x v="2"/>
    <x v="2"/>
    <x v="3"/>
    <x v="3"/>
    <x v="3"/>
    <x v="2"/>
    <x v="3"/>
    <x v="2"/>
    <x v="5"/>
    <x v="5"/>
    <x v="2"/>
  </r>
  <r>
    <x v="23"/>
    <x v="16"/>
    <x v="2"/>
    <x v="0"/>
    <x v="3"/>
    <x v="3"/>
    <x v="2"/>
    <x v="2"/>
    <x v="3"/>
    <x v="3"/>
    <x v="3"/>
    <x v="2"/>
    <x v="3"/>
    <x v="2"/>
    <x v="5"/>
    <x v="5"/>
    <x v="2"/>
  </r>
  <r>
    <x v="24"/>
    <x v="16"/>
    <x v="2"/>
    <x v="0"/>
    <x v="3"/>
    <x v="3"/>
    <x v="2"/>
    <x v="2"/>
    <x v="3"/>
    <x v="3"/>
    <x v="3"/>
    <x v="2"/>
    <x v="3"/>
    <x v="2"/>
    <x v="5"/>
    <x v="5"/>
    <x v="2"/>
  </r>
  <r>
    <x v="25"/>
    <x v="16"/>
    <x v="2"/>
    <x v="0"/>
    <x v="3"/>
    <x v="3"/>
    <x v="2"/>
    <x v="2"/>
    <x v="3"/>
    <x v="3"/>
    <x v="3"/>
    <x v="2"/>
    <x v="3"/>
    <x v="2"/>
    <x v="5"/>
    <x v="5"/>
    <x v="2"/>
  </r>
  <r>
    <x v="26"/>
    <x v="16"/>
    <x v="2"/>
    <x v="0"/>
    <x v="3"/>
    <x v="3"/>
    <x v="2"/>
    <x v="2"/>
    <x v="3"/>
    <x v="3"/>
    <x v="3"/>
    <x v="2"/>
    <x v="3"/>
    <x v="2"/>
    <x v="5"/>
    <x v="5"/>
    <x v="2"/>
  </r>
  <r>
    <x v="27"/>
    <x v="16"/>
    <x v="2"/>
    <x v="0"/>
    <x v="3"/>
    <x v="3"/>
    <x v="2"/>
    <x v="2"/>
    <x v="3"/>
    <x v="3"/>
    <x v="3"/>
    <x v="2"/>
    <x v="3"/>
    <x v="2"/>
    <x v="5"/>
    <x v="5"/>
    <x v="2"/>
  </r>
  <r>
    <x v="28"/>
    <x v="16"/>
    <x v="2"/>
    <x v="0"/>
    <x v="3"/>
    <x v="3"/>
    <x v="2"/>
    <x v="2"/>
    <x v="3"/>
    <x v="3"/>
    <x v="3"/>
    <x v="2"/>
    <x v="3"/>
    <x v="2"/>
    <x v="5"/>
    <x v="5"/>
    <x v="2"/>
  </r>
</pivotCacheRecords>
</file>

<file path=xl/pivotCache/pivotCacheRecords2.xml><?xml version="1.0" encoding="utf-8"?>
<pivotCacheRecords xmlns="http://schemas.openxmlformats.org/spreadsheetml/2006/main" xmlns:r="http://schemas.openxmlformats.org/officeDocument/2006/relationships" count="29">
  <r>
    <x v="0"/>
    <x v="0"/>
    <x v="0"/>
    <x v="0"/>
    <x v="0"/>
    <x v="0"/>
    <x v="0"/>
    <x v="0"/>
    <x v="0"/>
    <x v="0"/>
    <x v="0"/>
    <x v="0"/>
    <x v="0"/>
    <x v="0"/>
    <x v="0"/>
    <x v="0"/>
  </r>
  <r>
    <x v="1"/>
    <x v="1"/>
    <x v="1"/>
    <x v="0"/>
    <x v="1"/>
    <x v="1"/>
    <x v="1"/>
    <x v="1"/>
    <x v="1"/>
    <x v="1"/>
    <x v="1"/>
    <x v="1"/>
    <x v="1"/>
    <x v="1"/>
    <x v="1"/>
    <x v="1"/>
  </r>
  <r>
    <x v="2"/>
    <x v="2"/>
    <x v="1"/>
    <x v="0"/>
    <x v="2"/>
    <x v="2"/>
    <x v="2"/>
    <x v="2"/>
    <x v="1"/>
    <x v="2"/>
    <x v="2"/>
    <x v="2"/>
    <x v="2"/>
    <x v="1"/>
    <x v="2"/>
    <x v="1"/>
  </r>
  <r>
    <x v="3"/>
    <x v="3"/>
    <x v="1"/>
    <x v="0"/>
    <x v="1"/>
    <x v="2"/>
    <x v="3"/>
    <x v="3"/>
    <x v="2"/>
    <x v="3"/>
    <x v="0"/>
    <x v="3"/>
    <x v="2"/>
    <x v="0"/>
    <x v="3"/>
    <x v="2"/>
  </r>
  <r>
    <x v="4"/>
    <x v="4"/>
    <x v="1"/>
    <x v="0"/>
    <x v="3"/>
    <x v="3"/>
    <x v="1"/>
    <x v="1"/>
    <x v="3"/>
    <x v="4"/>
    <x v="3"/>
    <x v="3"/>
    <x v="0"/>
    <x v="0"/>
    <x v="4"/>
    <x v="3"/>
  </r>
  <r>
    <x v="5"/>
    <x v="5"/>
    <x v="0"/>
    <x v="0"/>
    <x v="0"/>
    <x v="4"/>
    <x v="4"/>
    <x v="4"/>
    <x v="0"/>
    <x v="5"/>
    <x v="1"/>
    <x v="3"/>
    <x v="1"/>
    <x v="0"/>
    <x v="5"/>
    <x v="0"/>
  </r>
  <r>
    <x v="6"/>
    <x v="6"/>
    <x v="1"/>
    <x v="0"/>
    <x v="4"/>
    <x v="4"/>
    <x v="3"/>
    <x v="3"/>
    <x v="2"/>
    <x v="3"/>
    <x v="0"/>
    <x v="4"/>
    <x v="1"/>
    <x v="2"/>
    <x v="5"/>
    <x v="2"/>
  </r>
  <r>
    <x v="7"/>
    <x v="7"/>
    <x v="1"/>
    <x v="0"/>
    <x v="4"/>
    <x v="0"/>
    <x v="5"/>
    <x v="5"/>
    <x v="0"/>
    <x v="0"/>
    <x v="0"/>
    <x v="4"/>
    <x v="3"/>
    <x v="0"/>
    <x v="5"/>
    <x v="0"/>
  </r>
  <r>
    <x v="8"/>
    <x v="8"/>
    <x v="1"/>
    <x v="0"/>
    <x v="0"/>
    <x v="4"/>
    <x v="4"/>
    <x v="4"/>
    <x v="4"/>
    <x v="0"/>
    <x v="4"/>
    <x v="1"/>
    <x v="1"/>
    <x v="0"/>
    <x v="6"/>
    <x v="4"/>
  </r>
  <r>
    <x v="9"/>
    <x v="9"/>
    <x v="1"/>
    <x v="0"/>
    <x v="1"/>
    <x v="5"/>
    <x v="6"/>
    <x v="6"/>
    <x v="5"/>
    <x v="1"/>
    <x v="5"/>
    <x v="5"/>
    <x v="2"/>
    <x v="3"/>
    <x v="2"/>
    <x v="5"/>
  </r>
  <r>
    <x v="10"/>
    <x v="10"/>
    <x v="1"/>
    <x v="0"/>
    <x v="0"/>
    <x v="6"/>
    <x v="1"/>
    <x v="1"/>
    <x v="5"/>
    <x v="4"/>
    <x v="4"/>
    <x v="6"/>
    <x v="3"/>
    <x v="1"/>
    <x v="1"/>
    <x v="5"/>
  </r>
  <r>
    <x v="11"/>
    <x v="11"/>
    <x v="0"/>
    <x v="1"/>
    <x v="5"/>
    <x v="7"/>
    <x v="7"/>
    <x v="7"/>
    <x v="6"/>
    <x v="6"/>
    <x v="1"/>
    <x v="7"/>
    <x v="4"/>
    <x v="4"/>
    <x v="7"/>
    <x v="6"/>
  </r>
  <r>
    <x v="12"/>
    <x v="12"/>
    <x v="1"/>
    <x v="0"/>
    <x v="1"/>
    <x v="8"/>
    <x v="4"/>
    <x v="4"/>
    <x v="1"/>
    <x v="6"/>
    <x v="5"/>
    <x v="5"/>
    <x v="1"/>
    <x v="0"/>
    <x v="2"/>
    <x v="1"/>
  </r>
  <r>
    <x v="13"/>
    <x v="13"/>
    <x v="0"/>
    <x v="0"/>
    <x v="6"/>
    <x v="3"/>
    <x v="2"/>
    <x v="2"/>
    <x v="1"/>
    <x v="6"/>
    <x v="5"/>
    <x v="8"/>
    <x v="0"/>
    <x v="1"/>
    <x v="8"/>
    <x v="1"/>
  </r>
  <r>
    <x v="14"/>
    <x v="14"/>
    <x v="1"/>
    <x v="0"/>
    <x v="2"/>
    <x v="2"/>
    <x v="2"/>
    <x v="2"/>
    <x v="5"/>
    <x v="1"/>
    <x v="5"/>
    <x v="2"/>
    <x v="2"/>
    <x v="1"/>
    <x v="2"/>
    <x v="5"/>
  </r>
  <r>
    <x v="15"/>
    <x v="15"/>
    <x v="1"/>
    <x v="0"/>
    <x v="7"/>
    <x v="9"/>
    <x v="1"/>
    <x v="1"/>
    <x v="4"/>
    <x v="4"/>
    <x v="1"/>
    <x v="1"/>
    <x v="1"/>
    <x v="1"/>
    <x v="9"/>
    <x v="4"/>
  </r>
  <r>
    <x v="16"/>
    <x v="16"/>
    <x v="2"/>
    <x v="0"/>
    <x v="5"/>
    <x v="7"/>
    <x v="7"/>
    <x v="7"/>
    <x v="7"/>
    <x v="7"/>
    <x v="6"/>
    <x v="7"/>
    <x v="4"/>
    <x v="4"/>
    <x v="7"/>
    <x v="7"/>
  </r>
  <r>
    <x v="17"/>
    <x v="16"/>
    <x v="2"/>
    <x v="0"/>
    <x v="5"/>
    <x v="7"/>
    <x v="7"/>
    <x v="7"/>
    <x v="7"/>
    <x v="7"/>
    <x v="6"/>
    <x v="7"/>
    <x v="4"/>
    <x v="4"/>
    <x v="7"/>
    <x v="7"/>
  </r>
  <r>
    <x v="18"/>
    <x v="16"/>
    <x v="2"/>
    <x v="0"/>
    <x v="5"/>
    <x v="7"/>
    <x v="7"/>
    <x v="7"/>
    <x v="7"/>
    <x v="7"/>
    <x v="6"/>
    <x v="7"/>
    <x v="4"/>
    <x v="4"/>
    <x v="7"/>
    <x v="7"/>
  </r>
  <r>
    <x v="19"/>
    <x v="16"/>
    <x v="2"/>
    <x v="0"/>
    <x v="5"/>
    <x v="7"/>
    <x v="7"/>
    <x v="7"/>
    <x v="7"/>
    <x v="7"/>
    <x v="6"/>
    <x v="7"/>
    <x v="4"/>
    <x v="4"/>
    <x v="7"/>
    <x v="7"/>
  </r>
  <r>
    <x v="20"/>
    <x v="16"/>
    <x v="2"/>
    <x v="0"/>
    <x v="5"/>
    <x v="7"/>
    <x v="7"/>
    <x v="7"/>
    <x v="7"/>
    <x v="7"/>
    <x v="6"/>
    <x v="7"/>
    <x v="4"/>
    <x v="4"/>
    <x v="7"/>
    <x v="7"/>
  </r>
  <r>
    <x v="21"/>
    <x v="16"/>
    <x v="2"/>
    <x v="0"/>
    <x v="5"/>
    <x v="7"/>
    <x v="7"/>
    <x v="7"/>
    <x v="7"/>
    <x v="7"/>
    <x v="6"/>
    <x v="7"/>
    <x v="4"/>
    <x v="4"/>
    <x v="7"/>
    <x v="7"/>
  </r>
  <r>
    <x v="22"/>
    <x v="16"/>
    <x v="2"/>
    <x v="0"/>
    <x v="5"/>
    <x v="7"/>
    <x v="7"/>
    <x v="7"/>
    <x v="7"/>
    <x v="7"/>
    <x v="6"/>
    <x v="7"/>
    <x v="4"/>
    <x v="4"/>
    <x v="7"/>
    <x v="7"/>
  </r>
  <r>
    <x v="23"/>
    <x v="16"/>
    <x v="2"/>
    <x v="0"/>
    <x v="5"/>
    <x v="7"/>
    <x v="7"/>
    <x v="7"/>
    <x v="7"/>
    <x v="7"/>
    <x v="6"/>
    <x v="7"/>
    <x v="4"/>
    <x v="4"/>
    <x v="7"/>
    <x v="7"/>
  </r>
  <r>
    <x v="24"/>
    <x v="16"/>
    <x v="2"/>
    <x v="0"/>
    <x v="5"/>
    <x v="7"/>
    <x v="7"/>
    <x v="7"/>
    <x v="7"/>
    <x v="7"/>
    <x v="6"/>
    <x v="7"/>
    <x v="4"/>
    <x v="4"/>
    <x v="7"/>
    <x v="7"/>
  </r>
  <r>
    <x v="25"/>
    <x v="16"/>
    <x v="2"/>
    <x v="0"/>
    <x v="5"/>
    <x v="7"/>
    <x v="7"/>
    <x v="7"/>
    <x v="7"/>
    <x v="7"/>
    <x v="6"/>
    <x v="7"/>
    <x v="4"/>
    <x v="4"/>
    <x v="7"/>
    <x v="7"/>
  </r>
  <r>
    <x v="26"/>
    <x v="16"/>
    <x v="2"/>
    <x v="0"/>
    <x v="5"/>
    <x v="7"/>
    <x v="7"/>
    <x v="7"/>
    <x v="7"/>
    <x v="7"/>
    <x v="6"/>
    <x v="7"/>
    <x v="4"/>
    <x v="4"/>
    <x v="7"/>
    <x v="7"/>
  </r>
  <r>
    <x v="27"/>
    <x v="16"/>
    <x v="2"/>
    <x v="0"/>
    <x v="5"/>
    <x v="7"/>
    <x v="7"/>
    <x v="7"/>
    <x v="7"/>
    <x v="7"/>
    <x v="6"/>
    <x v="7"/>
    <x v="4"/>
    <x v="4"/>
    <x v="7"/>
    <x v="7"/>
  </r>
  <r>
    <x v="28"/>
    <x v="16"/>
    <x v="2"/>
    <x v="0"/>
    <x v="5"/>
    <x v="7"/>
    <x v="7"/>
    <x v="7"/>
    <x v="7"/>
    <x v="7"/>
    <x v="6"/>
    <x v="7"/>
    <x v="4"/>
    <x v="4"/>
    <x v="7"/>
    <x v="7"/>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ella_pivot3" cacheId="0" dataOnRows="1" applyNumberFormats="0" applyBorderFormats="0" applyFontFormats="0" applyPatternFormats="0" applyAlignmentFormats="0" applyWidthHeightFormats="1" dataCaption="Dati" showItems="0" showMultipleLabel="0" showMemberPropertyTips="0" useAutoFormatting="1" itemPrintTitles="1" indent="0" compact="0" compactData="0" gridDropZones="1">
  <location ref="U60:X65"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axis="axisRow" compact="0" outline="0" subtotalTop="0" showAll="0" includeNewItemsInFilter="1">
      <items count="5">
        <item h="1" x="3"/>
        <item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5"/>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7">
    <format dxfId="30">
      <pivotArea type="all" dataOnly="0" outline="0" fieldPosition="0"/>
    </format>
    <format dxfId="29">
      <pivotArea field="2" dataOnly="0" grandCol="1" outline="0" axis="axisCol" fieldPosition="0">
        <references count="1">
          <reference field="2" count="2">
            <x v="1"/>
            <x v="2"/>
          </reference>
        </references>
      </pivotArea>
    </format>
    <format dxfId="28">
      <pivotArea grandCol="1" outline="0" fieldPosition="0"/>
    </format>
    <format dxfId="27">
      <pivotArea outline="0" fieldPosition="0">
        <references count="1">
          <reference field="2" count="1" selected="0">
            <x v="2"/>
          </reference>
        </references>
      </pivotArea>
    </format>
    <format dxfId="26">
      <pivotArea type="topRight" dataOnly="0" labelOnly="1" outline="0" fieldPosition="0"/>
    </format>
    <format dxfId="25">
      <pivotArea dataOnly="0" labelOnly="1" outline="0" fieldPosition="0">
        <references count="1">
          <reference field="2" count="1">
            <x v="2"/>
          </reference>
        </references>
      </pivotArea>
    </format>
    <format dxfId="24">
      <pivotArea dataOnly="0" labelOnly="1" grandCol="1" outline="0" fieldPosition="0"/>
    </format>
  </formats>
  <pivotTableStyleInfo showRowHeaders="1" showColHeaders="1" showRowStripes="0" showColStripes="0" showLastColumn="1"/>
</pivotTableDefinition>
</file>

<file path=xl/pivotTables/pivotTable2.xml><?xml version="1.0" encoding="utf-8"?>
<pivotTableDefinition xmlns="http://schemas.openxmlformats.org/spreadsheetml/2006/main" name="Tabella_pivot8" cacheId="0" dataOnRows="1" applyNumberFormats="0" applyBorderFormats="0" applyFontFormats="0" applyPatternFormats="0" applyAlignmentFormats="0" applyWidthHeightFormats="1" dataCaption="Dati" showItems="0" showMultipleLabel="0" showMemberPropertyTips="0" useAutoFormatting="1" itemPrintTitles="1" indent="0" compact="0" compactData="0" gridDropZones="1">
  <location ref="Z67:AC72"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h="1" x="3"/>
        <item x="1"/>
        <item x="0"/>
        <item x="2"/>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10"/>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2">
    <format dxfId="32">
      <pivotArea type="all" dataOnly="0" outline="0" fieldPosition="0"/>
    </format>
    <format dxfId="31">
      <pivotArea field="2" dataOnly="0" grandCol="1" outline="0" axis="axisCol" fieldPosition="0">
        <references count="1">
          <reference field="2" count="2">
            <x v="1"/>
            <x v="2"/>
          </reference>
        </references>
      </pivotArea>
    </format>
  </formats>
  <pivotTableStyleInfo showRowHeaders="1" showColHeaders="1" showRowStripes="0" showColStripes="0" showLastColumn="1"/>
</pivotTableDefinition>
</file>

<file path=xl/pivotTables/pivotTable3.xml><?xml version="1.0" encoding="utf-8"?>
<pivotTableDefinition xmlns="http://schemas.openxmlformats.org/spreadsheetml/2006/main" name="Tabella_pivot1" cacheId="0" dataOnRows="1" applyNumberFormats="0" applyBorderFormats="0" applyFontFormats="0" applyPatternFormats="0" applyAlignmentFormats="0" applyWidthHeightFormats="1" dataCaption="Dati" updatedVersion="2" showItems="0" showMultipleLabel="0" showMemberPropertyTips="0" useAutoFormatting="1" itemPrintTitles="1" indent="0" compact="0" compactData="0" gridDropZones="1">
  <location ref="U53:X58"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x="2"/>
        <item x="0"/>
        <item x="1"/>
        <item t="default"/>
      </items>
    </pivotField>
    <pivotField compact="0" outline="0" subtotalTop="0" showAll="0" includeNewItemsInFilter="1"/>
    <pivotField axis="axisRow" compact="0" outline="0" subtotalTop="0" showAll="0" includeNewItemsInFilter="1">
      <items count="5">
        <item h="1" x="3"/>
        <item x="1"/>
        <item x="0"/>
        <item x="2"/>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4"/>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7">
    <format dxfId="39">
      <pivotArea type="all" dataOnly="0" outline="0" fieldPosition="0"/>
    </format>
    <format dxfId="38">
      <pivotArea field="2" dataOnly="0" grandCol="1" outline="0" axis="axisCol" fieldPosition="0">
        <references count="1">
          <reference field="2" count="2">
            <x v="1"/>
            <x v="2"/>
          </reference>
        </references>
      </pivotArea>
    </format>
    <format dxfId="37">
      <pivotArea grandCol="1" outline="0" fieldPosition="0"/>
    </format>
    <format dxfId="36">
      <pivotArea outline="0" fieldPosition="0">
        <references count="1">
          <reference field="2" count="1" selected="0">
            <x v="2"/>
          </reference>
        </references>
      </pivotArea>
    </format>
    <format dxfId="35">
      <pivotArea type="topRight" dataOnly="0" labelOnly="1" outline="0" fieldPosition="0"/>
    </format>
    <format dxfId="34">
      <pivotArea dataOnly="0" labelOnly="1" outline="0" fieldPosition="0">
        <references count="1">
          <reference field="2" count="1">
            <x v="2"/>
          </reference>
        </references>
      </pivotArea>
    </format>
    <format dxfId="33">
      <pivotArea dataOnly="0" labelOnly="1" grandCol="1" outline="0" fieldPosition="0"/>
    </format>
  </formats>
  <pivotTableStyleInfo showRowHeaders="1" showColHeaders="1" showRowStripes="0" showColStripes="0" showLastColumn="1"/>
</pivotTableDefinition>
</file>

<file path=xl/pivotTables/pivotTable4.xml><?xml version="1.0" encoding="utf-8"?>
<pivotTableDefinition xmlns="http://schemas.openxmlformats.org/spreadsheetml/2006/main" name="Tabella_pivot7" cacheId="0" dataOnRows="1" applyNumberFormats="0" applyBorderFormats="0" applyFontFormats="0" applyPatternFormats="0" applyAlignmentFormats="0" applyWidthHeightFormats="1" dataCaption="Dati" showItems="0" showMultipleLabel="0" showMemberPropertyTips="0" useAutoFormatting="1" itemPrintTitles="1" indent="0" compact="0" compactData="0" gridDropZones="1">
  <location ref="Z60:AC65"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h="1" x="3"/>
        <item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9"/>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2">
    <format dxfId="41">
      <pivotArea type="all" dataOnly="0" outline="0" fieldPosition="0"/>
    </format>
    <format dxfId="40">
      <pivotArea field="2" dataOnly="0" grandCol="1" outline="0" axis="axisCol" fieldPosition="0">
        <references count="1">
          <reference field="2" count="2">
            <x v="1"/>
            <x v="2"/>
          </reference>
        </references>
      </pivotArea>
    </format>
  </formats>
  <pivotTableStyleInfo showRowHeaders="1" showColHeaders="1" showRowStripes="0" showColStripes="0" showLastColumn="1"/>
</pivotTableDefinition>
</file>

<file path=xl/pivotTables/pivotTable5.xml><?xml version="1.0" encoding="utf-8"?>
<pivotTableDefinition xmlns="http://schemas.openxmlformats.org/spreadsheetml/2006/main" name="Tabella_pivot11" cacheId="0" dataOnRows="1" applyNumberFormats="0" applyBorderFormats="0" applyFontFormats="0" applyPatternFormats="0" applyAlignmentFormats="0" applyWidthHeightFormats="1" dataCaption="Dati" showItems="0" showMultipleLabel="0" showMemberPropertyTips="0" useAutoFormatting="1" itemPrintTitles="1" indent="0" compact="0" compactData="0" gridDropZones="1">
  <location ref="AE60:AH64"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4">
        <item h="1" x="2"/>
        <item x="1"/>
        <item x="0"/>
        <item t="default"/>
      </items>
    </pivotField>
    <pivotField compact="0" outline="0" subtotalTop="0" showAll="0" includeNewItemsInFilter="1"/>
    <pivotField compact="0" outline="0" subtotalTop="0" showAll="0" includeNewItemsInFilter="1"/>
    <pivotField compact="0" outline="0" subtotalTop="0" showAll="0" includeNewItemsInFilter="1"/>
  </pivotFields>
  <rowFields count="1">
    <field x="13"/>
  </rowFields>
  <rowItems count="3">
    <i>
      <x v="1"/>
    </i>
    <i>
      <x v="2"/>
    </i>
    <i t="grand">
      <x/>
    </i>
  </rowItems>
  <colFields count="1">
    <field x="2"/>
  </colFields>
  <colItems count="3">
    <i>
      <x v="1"/>
    </i>
    <i>
      <x v="2"/>
    </i>
    <i t="grand">
      <x/>
    </i>
  </colItems>
  <dataFields count="1">
    <dataField name="Conteggio di Sex" fld="2" subtotal="count" baseField="0" baseItem="0"/>
  </dataFields>
  <formats count="2">
    <format dxfId="43">
      <pivotArea type="all" dataOnly="0" outline="0" fieldPosition="0"/>
    </format>
    <format dxfId="42">
      <pivotArea field="2" dataOnly="0" grandCol="1" outline="0" axis="axisCol" fieldPosition="0">
        <references count="1">
          <reference field="2" count="2">
            <x v="1"/>
            <x v="2"/>
          </reference>
        </references>
      </pivotArea>
    </format>
  </formats>
  <pivotTableStyleInfo showRowHeaders="1" showColHeaders="1" showRowStripes="0" showColStripes="0" showLastColumn="1"/>
</pivotTableDefinition>
</file>

<file path=xl/pivotTables/pivotTable6.xml><?xml version="1.0" encoding="utf-8"?>
<pivotTableDefinition xmlns="http://schemas.openxmlformats.org/spreadsheetml/2006/main" name="Tabella_pivot6" cacheId="0" dataOnRows="1" applyNumberFormats="0" applyBorderFormats="0" applyFontFormats="0" applyPatternFormats="0" applyAlignmentFormats="0" applyWidthHeightFormats="1" dataCaption="Dati" updatedVersion="2" showItems="0" showMultipleLabel="0" showMemberPropertyTips="0" useAutoFormatting="1" itemPrintTitles="1" indent="0" compact="0" compactData="0" gridDropZones="1">
  <location ref="Z53:AC58"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h="1" x="3"/>
        <item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8"/>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2">
    <format dxfId="45">
      <pivotArea type="all" dataOnly="0" outline="0" fieldPosition="0"/>
    </format>
    <format dxfId="44">
      <pivotArea field="2" dataOnly="0" grandCol="1" outline="0" axis="axisCol" fieldPosition="0">
        <references count="1">
          <reference field="2" count="2">
            <x v="1"/>
            <x v="2"/>
          </reference>
        </references>
      </pivotArea>
    </format>
  </formats>
  <pivotTableStyleInfo showRowHeaders="1" showColHeaders="1" showRowStripes="0" showColStripes="0" showLastColumn="1"/>
</pivotTableDefinition>
</file>

<file path=xl/pivotTables/pivotTable7.xml><?xml version="1.0" encoding="utf-8"?>
<pivotTableDefinition xmlns="http://schemas.openxmlformats.org/spreadsheetml/2006/main" name="Tabella_pivot2" cacheId="1" dataOnRows="1" applyNumberFormats="0" applyBorderFormats="0" applyFontFormats="0" applyPatternFormats="0" applyAlignmentFormats="0" applyWidthHeightFormats="1" dataCaption="Dati" updatedVersion="2" asteriskTotals="1" showItems="0" showMultipleLabel="0" showMemberPropertyTips="0" useAutoFormatting="1" itemPrintTitles="1" indent="0" compact="0" compactData="0" gridDropZones="1">
  <location ref="AJ53:AM66" firstHeaderRow="1" firstDataRow="2" firstDataCol="1"/>
  <pivotFields count="16">
    <pivotField compact="0" outline="0" subtotalTop="0" showAll="0" includeNewItemsInFilter="1"/>
    <pivotField compact="0" outline="0" subtotalTop="0" showAll="0" includeNewItemsInFilter="1"/>
    <pivotField axis="axisCol" compact="0" outline="0" subtotalTop="0" showAll="0" includeNewItemsInFilter="1">
      <items count="4">
        <item h="1" x="2"/>
        <item x="0"/>
        <item x="1"/>
        <item t="default"/>
      </items>
    </pivotField>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compact="0" outline="0" subtotalTop="0" showAll="0" includeNewItemsInFilter="1"/>
  </pivotFields>
  <rowFields count="1">
    <field x="-2"/>
  </rowFields>
  <rowItems count="12">
    <i>
      <x/>
    </i>
    <i i="1">
      <x v="1"/>
    </i>
    <i i="2">
      <x v="2"/>
    </i>
    <i i="3">
      <x v="3"/>
    </i>
    <i i="4">
      <x v="4"/>
    </i>
    <i i="5">
      <x v="5"/>
    </i>
    <i i="6">
      <x v="6"/>
    </i>
    <i i="7">
      <x v="7"/>
    </i>
    <i i="8">
      <x v="8"/>
    </i>
    <i i="9">
      <x v="9"/>
    </i>
    <i i="10">
      <x v="10"/>
    </i>
    <i i="11">
      <x v="11"/>
    </i>
  </rowItems>
  <colFields count="1">
    <field x="2"/>
  </colFields>
  <colItems count="3">
    <i>
      <x v="1"/>
    </i>
    <i>
      <x v="2"/>
    </i>
    <i t="grand">
      <x/>
    </i>
  </colItems>
  <dataFields count="12">
    <dataField name="Media di SESP" fld="4" subtotal="average" baseField="0" baseItem="0"/>
    <dataField name="Media di RESP" fld="5" subtotal="average" baseField="0" baseItem="0"/>
    <dataField name="Media di TREA" fld="6" subtotal="average" baseField="0" baseItem="0"/>
    <dataField name="Media di IESP" fld="7" subtotal="average" baseField="0" baseItem="0"/>
    <dataField name="Media di SRIC" fld="8" subtotal="average" baseField="0" baseItem="0"/>
    <dataField name="Media di RSUB" fld="9" subtotal="average" baseField="0" baseItem="0"/>
    <dataField name="Media di ISUB" fld="10" subtotal="average" baseField="0" baseItem="0"/>
    <dataField name="Media di SREC" fld="11" subtotal="average" baseField="0" baseItem="0"/>
    <dataField name="Media di RREC" fld="12" subtotal="average" baseField="0" baseItem="0"/>
    <dataField name="Media di IREC" fld="13" subtotal="average" baseField="0" baseItem="0"/>
    <dataField name="Media di COSC" fld="14" subtotal="average" baseField="0" baseItem="0"/>
    <dataField name="Conteggio di SESP" fld="4" subtotal="count" baseField="0" baseItem="0"/>
  </dataFields>
  <formats count="7">
    <format dxfId="52">
      <pivotArea type="all" dataOnly="0" outline="0" fieldPosition="0"/>
    </format>
    <format dxfId="51">
      <pivotArea outline="0" fieldPosition="0"/>
    </format>
    <format dxfId="50">
      <pivotArea dataOnly="0" labelOnly="1" outline="0" fieldPosition="0">
        <references count="1">
          <reference field="2" count="1">
            <x v="1"/>
          </reference>
        </references>
      </pivotArea>
    </format>
    <format dxfId="49">
      <pivotArea dataOnly="0" labelOnly="1" outline="0" fieldPosition="0">
        <references count="1">
          <reference field="2" count="1">
            <x v="2"/>
          </reference>
        </references>
      </pivotArea>
    </format>
    <format dxfId="48">
      <pivotArea dataOnly="0" labelOnly="1" grandCol="1" outline="0" fieldPosition="0"/>
    </format>
    <format dxfId="47">
      <pivotArea outline="0" fieldPosition="0"/>
    </format>
    <format dxfId="46">
      <pivotArea outline="0" fieldPosition="0">
        <references count="1">
          <reference field="4294967294" count="1" selected="0">
            <x v="11"/>
          </reference>
        </references>
      </pivotArea>
    </format>
  </formats>
  <pivotTableStyleInfo showRowHeaders="1" showColHeaders="1" showRowStripes="0" showColStripes="0" showLastColumn="1"/>
</pivotTableDefinition>
</file>

<file path=xl/pivotTables/pivotTable8.xml><?xml version="1.0" encoding="utf-8"?>
<pivotTableDefinition xmlns="http://schemas.openxmlformats.org/spreadsheetml/2006/main" name="Tabella_pivot10" cacheId="0" dataOnRows="1" applyNumberFormats="0" applyBorderFormats="0" applyFontFormats="0" applyPatternFormats="0" applyAlignmentFormats="0" applyWidthHeightFormats="1" dataCaption="Dati" showItems="0" showMultipleLabel="0" showMemberPropertyTips="0" useAutoFormatting="1" itemPrintTitles="1" indent="0" compact="0" compactData="0" gridDropZones="1">
  <location ref="AE53:AH58"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h="1" x="3"/>
        <item x="1"/>
        <item x="0"/>
        <item x="2"/>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12"/>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2">
    <format dxfId="54">
      <pivotArea type="all" dataOnly="0" outline="0" fieldPosition="0"/>
    </format>
    <format dxfId="53">
      <pivotArea field="2" dataOnly="0" grandCol="1" outline="0" axis="axisCol" fieldPosition="0">
        <references count="1">
          <reference field="2" count="2">
            <x v="1"/>
            <x v="2"/>
          </reference>
        </references>
      </pivotArea>
    </format>
  </formats>
  <pivotTableStyleInfo showRowHeaders="1" showColHeaders="1" showRowStripes="0" showColStripes="0" showLastColumn="1"/>
</pivotTableDefinition>
</file>

<file path=xl/pivotTables/pivotTable9.xml><?xml version="1.0" encoding="utf-8"?>
<pivotTableDefinition xmlns="http://schemas.openxmlformats.org/spreadsheetml/2006/main" name="Tabella_pivot5" cacheId="0" dataOnRows="1" applyNumberFormats="0" applyBorderFormats="0" applyFontFormats="0" applyPatternFormats="0" applyAlignmentFormats="0" applyWidthHeightFormats="1" dataCaption="Dati" updatedVersion="2" showItems="0" showMultipleLabel="0" showMemberPropertyTips="0" useAutoFormatting="1" itemPrintTitles="1" indent="0" compact="0" compactData="0" gridDropZones="1">
  <location ref="U74:X79"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h="1" x="2"/>
        <item x="3"/>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7"/>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7">
    <format dxfId="61">
      <pivotArea type="all" dataOnly="0" outline="0" fieldPosition="0"/>
    </format>
    <format dxfId="60">
      <pivotArea field="2" dataOnly="0" grandCol="1" outline="0" axis="axisCol" fieldPosition="0">
        <references count="1">
          <reference field="2" count="2">
            <x v="1"/>
            <x v="2"/>
          </reference>
        </references>
      </pivotArea>
    </format>
    <format dxfId="59">
      <pivotArea grandCol="1" outline="0" fieldPosition="0"/>
    </format>
    <format dxfId="58">
      <pivotArea outline="0" fieldPosition="0">
        <references count="1">
          <reference field="2" count="1" selected="0">
            <x v="2"/>
          </reference>
        </references>
      </pivotArea>
    </format>
    <format dxfId="57">
      <pivotArea type="topRight" dataOnly="0" labelOnly="1" outline="0" fieldPosition="0"/>
    </format>
    <format dxfId="56">
      <pivotArea dataOnly="0" labelOnly="1" outline="0" fieldPosition="0">
        <references count="1">
          <reference field="2" count="1">
            <x v="2"/>
          </reference>
        </references>
      </pivotArea>
    </format>
    <format dxfId="55">
      <pivotArea dataOnly="0" labelOnly="1" grandCol="1" outline="0" fieldPosition="0"/>
    </format>
  </formats>
  <pivotTableStyleInfo showRowHeaders="1" showColHeaders="1" showRowStripes="0" showColStripes="0" showLastColumn="1"/>
</pivotTableDefinition>
</file>

<file path=xl/pivotTables/pivotTable10.xml><?xml version="1.0" encoding="utf-8"?>
<pivotTableDefinition xmlns="http://schemas.openxmlformats.org/spreadsheetml/2006/main" name="Tabella_pivot9" cacheId="0" dataOnRows="1" applyNumberFormats="0" applyBorderFormats="0" applyFontFormats="0" applyPatternFormats="0" applyAlignmentFormats="0" applyWidthHeightFormats="1" dataCaption="Dati" showItems="0" showMultipleLabel="0" showMemberPropertyTips="0" useAutoFormatting="1" itemPrintTitles="1" indent="0" compact="0" compactData="0" gridDropZones="1">
  <location ref="Z74:AC79"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h="1" x="2"/>
        <item x="3"/>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11"/>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2">
    <format dxfId="63">
      <pivotArea type="all" dataOnly="0" outline="0" fieldPosition="0"/>
    </format>
    <format dxfId="62">
      <pivotArea field="2" dataOnly="0" grandCol="1" outline="0" axis="axisCol" fieldPosition="0">
        <references count="1">
          <reference field="2" count="2">
            <x v="1"/>
            <x v="2"/>
          </reference>
        </references>
      </pivotArea>
    </format>
  </formats>
  <pivotTableStyleInfo showRowHeaders="1" showColHeaders="1" showRowStripes="0" showColStripes="0" showLastColumn="1"/>
</pivotTableDefinition>
</file>

<file path=xl/pivotTables/pivotTable11.xml><?xml version="1.0" encoding="utf-8"?>
<pivotTableDefinition xmlns="http://schemas.openxmlformats.org/spreadsheetml/2006/main" name="Tabella_pivot4" cacheId="0" dataOnRows="1" applyNumberFormats="0" applyBorderFormats="0" applyFontFormats="0" applyPatternFormats="0" applyAlignmentFormats="0" applyWidthHeightFormats="1" dataCaption="Dati" updatedVersion="2" showItems="0" showMultipleLabel="0" showMemberPropertyTips="0" useAutoFormatting="1" itemPrintTitles="1" indent="0" compact="0" compactData="0" gridDropZones="1">
  <location ref="U67:X72" firstHeaderRow="1" firstDataRow="2" firstDataCol="1"/>
  <pivotFields count="17">
    <pivotField compact="0" outline="0" subtotalTop="0" showAll="0" includeNewItemsInFilter="1"/>
    <pivotField compact="0" outline="0" subtotalTop="0" showAll="0" includeNewItemsInFilter="1"/>
    <pivotField axis="axisCol" dataField="1" compact="0" outline="0" subtotalTop="0" showAll="0" includeNewItemsInFilter="1">
      <items count="4">
        <item h="1" x="2"/>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items count="5">
        <item h="1" x="2"/>
        <item x="3"/>
        <item x="0"/>
        <item x="1"/>
        <item t="default"/>
      </items>
    </pivotField>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 compact="0" outline="0" subtotalTop="0" showAll="0" includeNewItemsInFilter="1"/>
  </pivotFields>
  <rowFields count="1">
    <field x="6"/>
  </rowFields>
  <rowItems count="4">
    <i>
      <x v="1"/>
    </i>
    <i>
      <x v="2"/>
    </i>
    <i>
      <x v="3"/>
    </i>
    <i t="grand">
      <x/>
    </i>
  </rowItems>
  <colFields count="1">
    <field x="2"/>
  </colFields>
  <colItems count="3">
    <i>
      <x v="1"/>
    </i>
    <i>
      <x v="2"/>
    </i>
    <i t="grand">
      <x/>
    </i>
  </colItems>
  <dataFields count="1">
    <dataField name="Conteggio di Sex" fld="2" subtotal="count" baseField="0" baseItem="0"/>
  </dataFields>
  <formats count="7">
    <format dxfId="70">
      <pivotArea type="all" dataOnly="0" outline="0" fieldPosition="0"/>
    </format>
    <format dxfId="69">
      <pivotArea field="2" dataOnly="0" grandCol="1" outline="0" axis="axisCol" fieldPosition="0">
        <references count="1">
          <reference field="2" count="2">
            <x v="1"/>
            <x v="2"/>
          </reference>
        </references>
      </pivotArea>
    </format>
    <format dxfId="68">
      <pivotArea grandCol="1" outline="0" fieldPosition="0"/>
    </format>
    <format dxfId="67">
      <pivotArea outline="0" fieldPosition="0">
        <references count="1">
          <reference field="2" count="1" selected="0">
            <x v="2"/>
          </reference>
        </references>
      </pivotArea>
    </format>
    <format dxfId="66">
      <pivotArea type="topRight" dataOnly="0" labelOnly="1" outline="0" fieldPosition="0"/>
    </format>
    <format dxfId="65">
      <pivotArea dataOnly="0" labelOnly="1" outline="0" fieldPosition="0">
        <references count="1">
          <reference field="2" count="1">
            <x v="2"/>
          </reference>
        </references>
      </pivotArea>
    </format>
    <format dxfId="64">
      <pivotArea dataOnly="0" labelOnly="1" grandCol="1" outline="0" fieldPosition="0"/>
    </format>
  </formats>
  <pivotTableStyleInfo showRowHeaders="1" showColHeaders="1" showRowStripes="0" showColStripes="0" showLastColumn="1"/>
</pivotTableDefinition>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erventieducativi.ricerca@csa.tv.it"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pivotTable" Target="../pivotTables/pivotTable8.xml"/><Relationship Id="rId13" Type="http://schemas.openxmlformats.org/officeDocument/2006/relationships/drawing" Target="../drawings/drawing1.xml"/><Relationship Id="rId3" Type="http://schemas.openxmlformats.org/officeDocument/2006/relationships/pivotTable" Target="../pivotTables/pivotTable3.xml"/><Relationship Id="rId7" Type="http://schemas.openxmlformats.org/officeDocument/2006/relationships/pivotTable" Target="../pivotTables/pivotTable7.xml"/><Relationship Id="rId12" Type="http://schemas.openxmlformats.org/officeDocument/2006/relationships/printerSettings" Target="../printerSettings/printerSettings4.bin"/><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11" Type="http://schemas.openxmlformats.org/officeDocument/2006/relationships/pivotTable" Target="../pivotTables/pivotTable11.xml"/><Relationship Id="rId5" Type="http://schemas.openxmlformats.org/officeDocument/2006/relationships/pivotTable" Target="../pivotTables/pivotTable5.xml"/><Relationship Id="rId15" Type="http://schemas.openxmlformats.org/officeDocument/2006/relationships/comments" Target="../comments3.xml"/><Relationship Id="rId10" Type="http://schemas.openxmlformats.org/officeDocument/2006/relationships/pivotTable" Target="../pivotTables/pivotTable10.xml"/><Relationship Id="rId4" Type="http://schemas.openxmlformats.org/officeDocument/2006/relationships/pivotTable" Target="../pivotTables/pivotTable4.xml"/><Relationship Id="rId9" Type="http://schemas.openxmlformats.org/officeDocument/2006/relationships/pivotTable" Target="../pivotTables/pivotTable9.xml"/><Relationship Id="rId1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blu"/>
  <dimension ref="A1:AT134"/>
  <sheetViews>
    <sheetView showGridLines="0" showRowColHeaders="0" workbookViewId="0">
      <selection activeCell="H16" sqref="H16"/>
    </sheetView>
  </sheetViews>
  <sheetFormatPr defaultRowHeight="12.75" x14ac:dyDescent="0.2"/>
  <sheetData>
    <row r="1" spans="1:46" x14ac:dyDescent="0.2">
      <c r="A1" s="243"/>
      <c r="B1" s="243"/>
      <c r="C1" s="243"/>
      <c r="D1" s="243"/>
      <c r="E1" s="243"/>
      <c r="F1" s="243"/>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row>
    <row r="2" spans="1:46" x14ac:dyDescent="0.2">
      <c r="A2" s="243"/>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243"/>
      <c r="AK2" s="243"/>
      <c r="AL2" s="243"/>
      <c r="AM2" s="243"/>
      <c r="AN2" s="243"/>
      <c r="AO2" s="243"/>
      <c r="AP2" s="243"/>
      <c r="AQ2" s="243"/>
      <c r="AR2" s="243"/>
      <c r="AS2" s="243"/>
      <c r="AT2" s="243"/>
    </row>
    <row r="3" spans="1:46" x14ac:dyDescent="0.2">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row>
    <row r="4" spans="1:46" x14ac:dyDescent="0.2">
      <c r="A4" s="243"/>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3"/>
      <c r="AG4" s="243"/>
      <c r="AH4" s="243"/>
      <c r="AI4" s="243"/>
      <c r="AJ4" s="243"/>
      <c r="AK4" s="243"/>
      <c r="AL4" s="243"/>
      <c r="AM4" s="243"/>
      <c r="AN4" s="243"/>
      <c r="AO4" s="243"/>
      <c r="AP4" s="243"/>
      <c r="AQ4" s="243"/>
      <c r="AR4" s="243"/>
      <c r="AS4" s="243"/>
      <c r="AT4" s="243"/>
    </row>
    <row r="5" spans="1:46" x14ac:dyDescent="0.2">
      <c r="A5" s="243"/>
      <c r="B5" s="243"/>
      <c r="C5" s="243"/>
      <c r="D5" s="243"/>
      <c r="E5" s="243"/>
      <c r="F5" s="243"/>
      <c r="G5" s="243"/>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row>
    <row r="6" spans="1:46" ht="25.5" x14ac:dyDescent="0.35">
      <c r="A6" s="243"/>
      <c r="B6" s="243"/>
      <c r="C6" s="374" t="str">
        <f>A!A1</f>
        <v>Sociogramma di Moreno</v>
      </c>
      <c r="D6" s="243"/>
      <c r="E6" s="243"/>
      <c r="F6" s="243"/>
      <c r="G6" s="243"/>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3"/>
      <c r="AG6" s="243"/>
      <c r="AH6" s="243"/>
      <c r="AI6" s="243"/>
      <c r="AJ6" s="243"/>
      <c r="AK6" s="243"/>
      <c r="AL6" s="243"/>
      <c r="AM6" s="243"/>
      <c r="AN6" s="243"/>
      <c r="AO6" s="243"/>
      <c r="AP6" s="243"/>
      <c r="AQ6" s="243"/>
      <c r="AR6" s="243"/>
      <c r="AS6" s="243"/>
      <c r="AT6" s="243"/>
    </row>
    <row r="7" spans="1:46" x14ac:dyDescent="0.2">
      <c r="A7" s="243"/>
      <c r="B7" s="243"/>
      <c r="C7" s="243"/>
      <c r="D7" s="243"/>
      <c r="E7" s="243"/>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3"/>
      <c r="AK7" s="243"/>
      <c r="AL7" s="243"/>
      <c r="AM7" s="243"/>
      <c r="AN7" s="243"/>
      <c r="AO7" s="243"/>
      <c r="AP7" s="243"/>
      <c r="AQ7" s="243"/>
      <c r="AR7" s="243"/>
      <c r="AS7" s="243"/>
      <c r="AT7" s="243"/>
    </row>
    <row r="8" spans="1:46" x14ac:dyDescent="0.2">
      <c r="A8" s="243"/>
      <c r="B8" s="243"/>
      <c r="C8" s="243"/>
      <c r="D8" s="243"/>
      <c r="E8" s="243"/>
      <c r="F8" s="243"/>
      <c r="G8" s="243"/>
      <c r="H8" s="243"/>
      <c r="I8" s="243"/>
      <c r="J8" s="243"/>
      <c r="K8" s="243"/>
      <c r="L8" s="243"/>
      <c r="M8" s="243"/>
      <c r="N8" s="243"/>
      <c r="O8" s="243"/>
      <c r="P8" s="243"/>
      <c r="Q8" s="243"/>
      <c r="R8" s="243"/>
      <c r="S8" s="243"/>
      <c r="T8" s="243"/>
      <c r="U8" s="243"/>
      <c r="V8" s="243"/>
      <c r="W8" s="243"/>
      <c r="X8" s="243"/>
      <c r="Y8" s="243"/>
      <c r="Z8" s="243"/>
      <c r="AA8" s="243"/>
      <c r="AB8" s="243"/>
      <c r="AC8" s="243"/>
      <c r="AD8" s="243"/>
      <c r="AE8" s="243"/>
      <c r="AF8" s="243"/>
      <c r="AG8" s="243"/>
      <c r="AH8" s="243"/>
      <c r="AI8" s="243"/>
      <c r="AJ8" s="243"/>
      <c r="AK8" s="243"/>
      <c r="AL8" s="243"/>
      <c r="AM8" s="243"/>
      <c r="AN8" s="243"/>
      <c r="AO8" s="243"/>
      <c r="AP8" s="243"/>
      <c r="AQ8" s="243"/>
      <c r="AR8" s="243"/>
      <c r="AS8" s="243"/>
      <c r="AT8" s="243"/>
    </row>
    <row r="9" spans="1:46" x14ac:dyDescent="0.2">
      <c r="A9" s="243"/>
      <c r="B9" s="243"/>
      <c r="C9" s="243"/>
      <c r="D9" s="243"/>
      <c r="E9" s="243"/>
      <c r="F9" s="243"/>
      <c r="G9" s="243"/>
      <c r="H9" s="243"/>
      <c r="I9" s="243"/>
      <c r="J9" s="243"/>
      <c r="K9" s="243"/>
      <c r="L9" s="243"/>
      <c r="M9" s="243"/>
      <c r="N9" s="243"/>
      <c r="O9" s="243"/>
      <c r="P9" s="243"/>
      <c r="Q9" s="243"/>
      <c r="R9" s="243"/>
      <c r="S9" s="243"/>
      <c r="T9" s="243"/>
      <c r="U9" s="243"/>
      <c r="V9" s="243"/>
      <c r="W9" s="243"/>
      <c r="X9" s="243"/>
      <c r="Y9" s="243"/>
      <c r="Z9" s="243"/>
      <c r="AA9" s="243"/>
      <c r="AB9" s="243"/>
      <c r="AC9" s="243"/>
      <c r="AD9" s="243"/>
      <c r="AE9" s="243"/>
      <c r="AF9" s="243"/>
      <c r="AG9" s="243"/>
      <c r="AH9" s="243"/>
      <c r="AI9" s="243"/>
      <c r="AJ9" s="243"/>
      <c r="AK9" s="243"/>
      <c r="AL9" s="243"/>
      <c r="AM9" s="243"/>
      <c r="AN9" s="243"/>
      <c r="AO9" s="243"/>
      <c r="AP9" s="243"/>
      <c r="AQ9" s="243"/>
      <c r="AR9" s="243"/>
      <c r="AS9" s="243"/>
      <c r="AT9" s="243"/>
    </row>
    <row r="10" spans="1:46" ht="18" x14ac:dyDescent="0.25">
      <c r="A10" s="243"/>
      <c r="B10" s="375" t="str">
        <f>A!J1</f>
        <v xml:space="preserve">Istituto </v>
      </c>
      <c r="C10" s="373" t="str">
        <f>IF(A!K1="","",A!K1)</f>
        <v/>
      </c>
      <c r="D10" s="243"/>
      <c r="E10" s="243"/>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243"/>
      <c r="AM10" s="243"/>
      <c r="AN10" s="243"/>
      <c r="AO10" s="243"/>
      <c r="AP10" s="243"/>
      <c r="AQ10" s="243"/>
      <c r="AR10" s="243"/>
      <c r="AS10" s="243"/>
      <c r="AT10" s="243"/>
    </row>
    <row r="11" spans="1:46" ht="18" x14ac:dyDescent="0.25">
      <c r="A11" s="243"/>
      <c r="B11" s="375" t="str">
        <f>A!AE1</f>
        <v xml:space="preserve">Classe </v>
      </c>
      <c r="C11" s="373" t="str">
        <f>IF(A!AF1="","",A!AF1)</f>
        <v/>
      </c>
      <c r="D11" s="243"/>
      <c r="E11" s="243"/>
      <c r="F11" s="243"/>
      <c r="G11" s="243"/>
      <c r="H11" s="243"/>
      <c r="I11" s="243"/>
      <c r="J11" s="243"/>
      <c r="K11" s="243"/>
      <c r="L11" s="243"/>
      <c r="M11" s="243"/>
      <c r="N11" s="243"/>
      <c r="O11" s="243"/>
      <c r="P11" s="243"/>
      <c r="Q11" s="243"/>
      <c r="R11" s="243"/>
      <c r="S11" s="243"/>
      <c r="T11" s="243"/>
      <c r="U11" s="243"/>
      <c r="V11" s="243"/>
      <c r="W11" s="243"/>
      <c r="X11" s="243"/>
      <c r="Y11" s="243"/>
      <c r="Z11" s="243"/>
      <c r="AA11" s="243"/>
      <c r="AB11" s="243"/>
      <c r="AC11" s="243"/>
      <c r="AD11" s="243"/>
      <c r="AE11" s="243"/>
      <c r="AF11" s="243"/>
      <c r="AG11" s="243"/>
      <c r="AH11" s="243"/>
      <c r="AI11" s="243"/>
      <c r="AJ11" s="243"/>
      <c r="AK11" s="243"/>
      <c r="AL11" s="243"/>
      <c r="AM11" s="243"/>
      <c r="AN11" s="243"/>
      <c r="AO11" s="243"/>
      <c r="AP11" s="243"/>
      <c r="AQ11" s="243"/>
      <c r="AR11" s="243"/>
      <c r="AS11" s="243"/>
      <c r="AT11" s="243"/>
    </row>
    <row r="12" spans="1:46" ht="18" x14ac:dyDescent="0.25">
      <c r="A12" s="243"/>
      <c r="B12" s="375" t="str">
        <f>A!U1</f>
        <v xml:space="preserve">Plesso </v>
      </c>
      <c r="C12" s="373" t="str">
        <f>IF(A!V1="","",A!V1)</f>
        <v/>
      </c>
      <c r="D12" s="589"/>
      <c r="E12" s="589"/>
      <c r="F12" s="589"/>
      <c r="G12" s="243"/>
      <c r="H12" s="243"/>
      <c r="I12" s="243"/>
      <c r="J12" s="243"/>
      <c r="K12" s="243"/>
      <c r="L12" s="243"/>
      <c r="M12" s="243"/>
      <c r="N12" s="243"/>
      <c r="O12" s="243"/>
      <c r="P12" s="243"/>
      <c r="Q12" s="243"/>
      <c r="R12" s="243"/>
      <c r="S12" s="243"/>
      <c r="T12" s="243"/>
      <c r="U12" s="243"/>
      <c r="V12" s="243"/>
      <c r="W12" s="243"/>
      <c r="X12" s="243"/>
      <c r="Y12" s="243"/>
      <c r="Z12" s="243"/>
      <c r="AA12" s="243"/>
      <c r="AB12" s="243"/>
      <c r="AC12" s="243"/>
      <c r="AD12" s="243"/>
      <c r="AE12" s="243"/>
      <c r="AF12" s="243"/>
      <c r="AG12" s="243"/>
      <c r="AH12" s="243"/>
      <c r="AI12" s="243"/>
      <c r="AJ12" s="243"/>
      <c r="AK12" s="243"/>
      <c r="AL12" s="243"/>
      <c r="AM12" s="243"/>
      <c r="AN12" s="243"/>
      <c r="AO12" s="243"/>
      <c r="AP12" s="243"/>
      <c r="AQ12" s="243"/>
      <c r="AR12" s="243"/>
      <c r="AS12" s="243"/>
      <c r="AT12" s="243"/>
    </row>
    <row r="13" spans="1:46" ht="18" x14ac:dyDescent="0.25">
      <c r="A13" s="243"/>
      <c r="B13" s="375" t="str">
        <f>A!U2</f>
        <v xml:space="preserve">Criterio </v>
      </c>
      <c r="C13" s="373" t="str">
        <f>IF(A!V2="","",A!V2)</f>
        <v/>
      </c>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3"/>
      <c r="AC13" s="243"/>
      <c r="AD13" s="243"/>
      <c r="AE13" s="243"/>
      <c r="AF13" s="243"/>
      <c r="AG13" s="243"/>
      <c r="AH13" s="243"/>
      <c r="AI13" s="243"/>
      <c r="AJ13" s="243"/>
      <c r="AK13" s="243"/>
      <c r="AL13" s="243"/>
      <c r="AM13" s="243"/>
      <c r="AN13" s="243"/>
      <c r="AO13" s="243"/>
      <c r="AP13" s="243"/>
      <c r="AQ13" s="243"/>
      <c r="AR13" s="243"/>
      <c r="AS13" s="243"/>
      <c r="AT13" s="243"/>
    </row>
    <row r="14" spans="1:46" x14ac:dyDescent="0.2">
      <c r="A14" s="243"/>
      <c r="B14" s="243"/>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row>
    <row r="15" spans="1:46" x14ac:dyDescent="0.2">
      <c r="A15" s="243"/>
      <c r="B15" s="243"/>
      <c r="C15" s="243"/>
      <c r="D15" s="243"/>
      <c r="E15" s="243"/>
      <c r="F15" s="243"/>
      <c r="G15" s="243"/>
      <c r="H15" s="243"/>
      <c r="I15" s="243"/>
      <c r="J15" s="243"/>
      <c r="K15" s="243"/>
      <c r="L15" s="243"/>
      <c r="M15" s="243"/>
      <c r="N15" s="243"/>
      <c r="O15" s="243"/>
      <c r="P15" s="243"/>
      <c r="Q15" s="243"/>
      <c r="R15" s="243"/>
      <c r="S15" s="243"/>
      <c r="T15" s="243"/>
      <c r="U15" s="243"/>
      <c r="V15" s="243"/>
      <c r="W15" s="243"/>
      <c r="X15" s="243"/>
      <c r="Y15" s="243"/>
      <c r="Z15" s="243"/>
      <c r="AA15" s="243"/>
      <c r="AB15" s="243"/>
      <c r="AC15" s="243"/>
      <c r="AD15" s="243"/>
      <c r="AE15" s="243"/>
      <c r="AF15" s="243"/>
      <c r="AG15" s="243"/>
      <c r="AH15" s="243"/>
      <c r="AI15" s="243"/>
      <c r="AJ15" s="243"/>
      <c r="AK15" s="243"/>
      <c r="AL15" s="243"/>
      <c r="AM15" s="243"/>
      <c r="AN15" s="243"/>
      <c r="AO15" s="243"/>
      <c r="AP15" s="243"/>
      <c r="AQ15" s="243"/>
      <c r="AR15" s="243"/>
      <c r="AS15" s="243"/>
      <c r="AT15" s="243"/>
    </row>
    <row r="16" spans="1:46" x14ac:dyDescent="0.2">
      <c r="A16" s="243"/>
      <c r="B16" s="243"/>
      <c r="C16" s="243"/>
      <c r="D16" s="243"/>
      <c r="E16" s="243"/>
      <c r="F16" s="243"/>
      <c r="G16" s="243"/>
      <c r="H16" s="243"/>
      <c r="I16" s="243"/>
      <c r="J16" s="243"/>
      <c r="K16" s="243"/>
      <c r="L16" s="243"/>
      <c r="M16" s="243"/>
      <c r="N16" s="243"/>
      <c r="O16" s="243"/>
      <c r="P16" s="243"/>
      <c r="Q16" s="243"/>
      <c r="R16" s="243"/>
      <c r="S16" s="243"/>
      <c r="T16" s="243"/>
      <c r="U16" s="243"/>
      <c r="V16" s="243"/>
      <c r="W16" s="243"/>
      <c r="X16" s="243"/>
      <c r="Y16" s="243"/>
      <c r="Z16" s="243"/>
      <c r="AA16" s="243"/>
      <c r="AB16" s="243"/>
      <c r="AC16" s="243"/>
      <c r="AD16" s="243"/>
      <c r="AE16" s="243"/>
      <c r="AF16" s="243"/>
      <c r="AG16" s="243"/>
      <c r="AH16" s="243"/>
      <c r="AI16" s="243"/>
      <c r="AJ16" s="243"/>
      <c r="AK16" s="243"/>
      <c r="AL16" s="243"/>
      <c r="AM16" s="243"/>
      <c r="AN16" s="243"/>
      <c r="AO16" s="243"/>
      <c r="AP16" s="243"/>
      <c r="AQ16" s="243"/>
      <c r="AR16" s="243"/>
      <c r="AS16" s="243"/>
      <c r="AT16" s="243"/>
    </row>
    <row r="17" spans="1:46" x14ac:dyDescent="0.2">
      <c r="A17" s="243"/>
      <c r="B17" s="243"/>
      <c r="C17" s="376" t="s">
        <v>235</v>
      </c>
      <c r="D17" s="243"/>
      <c r="E17" s="243"/>
      <c r="F17" s="243"/>
      <c r="G17" s="243"/>
      <c r="H17" s="243"/>
      <c r="I17" s="243"/>
      <c r="J17" s="243"/>
      <c r="K17" s="243"/>
      <c r="L17" s="243"/>
      <c r="M17" s="243"/>
      <c r="N17" s="243"/>
      <c r="O17" s="243"/>
      <c r="P17" s="243"/>
      <c r="Q17" s="243"/>
      <c r="R17" s="243"/>
      <c r="S17" s="243"/>
      <c r="T17" s="243"/>
      <c r="U17" s="243"/>
      <c r="V17" s="243"/>
      <c r="W17" s="243"/>
      <c r="X17" s="243"/>
      <c r="Y17" s="243"/>
      <c r="Z17" s="243"/>
      <c r="AA17" s="243"/>
      <c r="AB17" s="243"/>
      <c r="AC17" s="243"/>
      <c r="AD17" s="243"/>
      <c r="AE17" s="243"/>
      <c r="AF17" s="243"/>
      <c r="AG17" s="243"/>
      <c r="AH17" s="243"/>
      <c r="AI17" s="243"/>
      <c r="AJ17" s="243"/>
      <c r="AK17" s="243"/>
      <c r="AL17" s="243"/>
      <c r="AM17" s="243"/>
      <c r="AN17" s="243"/>
      <c r="AO17" s="243"/>
      <c r="AP17" s="243"/>
      <c r="AQ17" s="243"/>
      <c r="AR17" s="243"/>
      <c r="AS17" s="243"/>
      <c r="AT17" s="243"/>
    </row>
    <row r="18" spans="1:46" x14ac:dyDescent="0.2">
      <c r="A18" s="243"/>
      <c r="B18" s="243"/>
      <c r="C18" s="380" t="s">
        <v>241</v>
      </c>
      <c r="D18" s="377"/>
      <c r="E18" s="377"/>
      <c r="F18" s="377"/>
      <c r="G18" s="243"/>
      <c r="H18" s="243"/>
      <c r="I18" s="243"/>
      <c r="J18" s="243"/>
      <c r="K18" s="243"/>
      <c r="L18" s="243"/>
      <c r="M18" s="243"/>
      <c r="N18" s="243"/>
      <c r="O18" s="243"/>
      <c r="P18" s="243"/>
      <c r="Q18" s="243"/>
      <c r="R18" s="243"/>
      <c r="S18" s="243"/>
      <c r="T18" s="243"/>
      <c r="U18" s="243"/>
      <c r="V18" s="243"/>
      <c r="W18" s="243"/>
      <c r="X18" s="243"/>
      <c r="Y18" s="243"/>
      <c r="Z18" s="243"/>
      <c r="AA18" s="243"/>
      <c r="AB18" s="243"/>
      <c r="AC18" s="243"/>
      <c r="AD18" s="243"/>
      <c r="AE18" s="243"/>
      <c r="AF18" s="243"/>
      <c r="AG18" s="243"/>
      <c r="AH18" s="243"/>
      <c r="AI18" s="243"/>
      <c r="AJ18" s="243"/>
      <c r="AK18" s="243"/>
      <c r="AL18" s="243"/>
      <c r="AM18" s="243"/>
      <c r="AN18" s="243"/>
      <c r="AO18" s="243"/>
      <c r="AP18" s="243"/>
      <c r="AQ18" s="243"/>
      <c r="AR18" s="243"/>
      <c r="AS18" s="243"/>
      <c r="AT18" s="243"/>
    </row>
    <row r="19" spans="1:46" x14ac:dyDescent="0.2">
      <c r="A19" s="243"/>
      <c r="B19" s="243"/>
      <c r="C19" s="380" t="s">
        <v>239</v>
      </c>
      <c r="D19" s="377"/>
      <c r="E19" s="377"/>
      <c r="F19" s="377"/>
      <c r="G19" s="243"/>
      <c r="H19" s="243"/>
      <c r="I19" s="243"/>
      <c r="J19" s="243"/>
      <c r="K19" s="243"/>
      <c r="L19" s="243"/>
      <c r="M19" s="243"/>
      <c r="N19" s="243"/>
      <c r="O19" s="243"/>
      <c r="P19" s="243"/>
      <c r="Q19" s="243"/>
      <c r="R19" s="243"/>
      <c r="S19" s="243"/>
      <c r="T19" s="243"/>
      <c r="U19" s="243"/>
      <c r="V19" s="243"/>
      <c r="W19" s="243"/>
      <c r="X19" s="243"/>
      <c r="Y19" s="243"/>
      <c r="Z19" s="243"/>
      <c r="AA19" s="243"/>
      <c r="AB19" s="243"/>
      <c r="AC19" s="243"/>
      <c r="AD19" s="243"/>
      <c r="AE19" s="243"/>
      <c r="AF19" s="243"/>
      <c r="AG19" s="243"/>
      <c r="AH19" s="243"/>
      <c r="AI19" s="243"/>
      <c r="AJ19" s="243"/>
      <c r="AK19" s="243"/>
      <c r="AL19" s="243"/>
      <c r="AM19" s="243"/>
      <c r="AN19" s="243"/>
      <c r="AO19" s="243"/>
      <c r="AP19" s="243"/>
      <c r="AQ19" s="243"/>
      <c r="AR19" s="243"/>
      <c r="AS19" s="243"/>
      <c r="AT19" s="243"/>
    </row>
    <row r="20" spans="1:46" x14ac:dyDescent="0.2">
      <c r="A20" s="243"/>
      <c r="B20" s="243"/>
      <c r="C20" s="380" t="s">
        <v>240</v>
      </c>
      <c r="D20" s="377"/>
      <c r="E20" s="377"/>
      <c r="F20" s="377"/>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row>
    <row r="21" spans="1:46" x14ac:dyDescent="0.2">
      <c r="A21" s="243"/>
      <c r="B21" s="243"/>
      <c r="C21" s="593" t="s">
        <v>236</v>
      </c>
      <c r="D21" s="593"/>
      <c r="E21" s="593"/>
      <c r="F21" s="59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c r="AK21" s="243"/>
      <c r="AL21" s="243"/>
      <c r="AM21" s="243"/>
      <c r="AN21" s="243"/>
      <c r="AO21" s="243"/>
      <c r="AP21" s="243"/>
      <c r="AQ21" s="243"/>
      <c r="AR21" s="243"/>
      <c r="AS21" s="243"/>
      <c r="AT21" s="243"/>
    </row>
    <row r="22" spans="1:46" x14ac:dyDescent="0.2">
      <c r="A22" s="243"/>
      <c r="B22" s="243"/>
      <c r="C22" s="378"/>
      <c r="D22" s="378"/>
      <c r="E22" s="378"/>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43"/>
      <c r="AM22" s="243"/>
      <c r="AN22" s="243"/>
      <c r="AO22" s="243"/>
      <c r="AP22" s="243"/>
      <c r="AQ22" s="243"/>
      <c r="AR22" s="243"/>
      <c r="AS22" s="243"/>
      <c r="AT22" s="243"/>
    </row>
    <row r="23" spans="1:46" x14ac:dyDescent="0.2">
      <c r="A23" s="243"/>
      <c r="B23" s="378"/>
      <c r="C23" s="378"/>
      <c r="D23" s="378"/>
      <c r="E23" s="378"/>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row>
    <row r="24" spans="1:46" x14ac:dyDescent="0.2">
      <c r="A24" s="243"/>
      <c r="B24" s="378"/>
      <c r="C24" s="378"/>
      <c r="D24" s="378"/>
      <c r="E24" s="378"/>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3"/>
      <c r="AR24" s="243"/>
      <c r="AS24" s="243"/>
      <c r="AT24" s="243"/>
    </row>
    <row r="25" spans="1:46" x14ac:dyDescent="0.2">
      <c r="A25" s="243"/>
      <c r="B25" s="378"/>
      <c r="C25" s="379" t="s">
        <v>237</v>
      </c>
      <c r="D25" s="378"/>
      <c r="E25" s="378"/>
      <c r="F25" s="243"/>
      <c r="G25" s="243"/>
      <c r="H25" s="243"/>
      <c r="I25" s="243"/>
      <c r="J25" s="243"/>
      <c r="K25" s="243"/>
      <c r="L25" s="243"/>
      <c r="M25" s="243"/>
      <c r="N25" s="243"/>
      <c r="O25" s="243"/>
      <c r="P25" s="243"/>
      <c r="Q25" s="243"/>
      <c r="R25" s="243"/>
      <c r="S25" s="243"/>
      <c r="T25" s="243"/>
      <c r="U25" s="243"/>
      <c r="V25" s="243"/>
      <c r="W25" s="243"/>
      <c r="X25" s="243"/>
      <c r="Y25" s="243"/>
      <c r="Z25" s="243"/>
      <c r="AA25" s="243"/>
      <c r="AB25" s="243"/>
      <c r="AC25" s="243"/>
      <c r="AD25" s="243"/>
      <c r="AE25" s="243"/>
      <c r="AF25" s="243"/>
      <c r="AG25" s="243"/>
      <c r="AH25" s="243"/>
      <c r="AI25" s="243"/>
      <c r="AJ25" s="243"/>
      <c r="AK25" s="243"/>
      <c r="AL25" s="243"/>
      <c r="AM25" s="243"/>
      <c r="AN25" s="243"/>
      <c r="AO25" s="243"/>
      <c r="AP25" s="243"/>
      <c r="AQ25" s="243"/>
      <c r="AR25" s="243"/>
      <c r="AS25" s="243"/>
      <c r="AT25" s="243"/>
    </row>
    <row r="26" spans="1:46" x14ac:dyDescent="0.2">
      <c r="A26" s="243"/>
      <c r="B26" s="378"/>
      <c r="C26" s="379" t="s">
        <v>238</v>
      </c>
      <c r="D26" s="378"/>
      <c r="E26" s="378"/>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243"/>
      <c r="AM26" s="243"/>
      <c r="AN26" s="243"/>
      <c r="AO26" s="243"/>
      <c r="AP26" s="243"/>
      <c r="AQ26" s="243"/>
      <c r="AR26" s="243"/>
      <c r="AS26" s="243"/>
      <c r="AT26" s="243"/>
    </row>
    <row r="27" spans="1:46" x14ac:dyDescent="0.2">
      <c r="A27" s="243"/>
      <c r="B27" s="378"/>
      <c r="C27" s="243"/>
      <c r="D27" s="243"/>
      <c r="E27" s="243"/>
      <c r="F27" s="243"/>
      <c r="G27" s="243"/>
      <c r="H27" s="243"/>
      <c r="I27" s="243"/>
      <c r="J27" s="243"/>
      <c r="K27" s="243"/>
      <c r="L27" s="243"/>
      <c r="M27" s="243"/>
      <c r="N27" s="243"/>
      <c r="O27" s="243"/>
      <c r="P27" s="243"/>
      <c r="Q27" s="243"/>
      <c r="R27" s="243"/>
      <c r="S27" s="243"/>
      <c r="T27" s="243"/>
      <c r="U27" s="243"/>
      <c r="V27" s="243"/>
      <c r="W27" s="243"/>
      <c r="X27" s="243"/>
      <c r="Y27" s="243"/>
      <c r="Z27" s="243"/>
      <c r="AA27" s="243"/>
      <c r="AB27" s="243"/>
      <c r="AC27" s="243"/>
      <c r="AD27" s="243"/>
      <c r="AE27" s="243"/>
      <c r="AF27" s="243"/>
      <c r="AG27" s="243"/>
      <c r="AH27" s="243"/>
      <c r="AI27" s="243"/>
      <c r="AJ27" s="243"/>
      <c r="AK27" s="243"/>
      <c r="AL27" s="243"/>
      <c r="AM27" s="243"/>
      <c r="AN27" s="243"/>
      <c r="AO27" s="243"/>
      <c r="AP27" s="243"/>
      <c r="AQ27" s="243"/>
      <c r="AR27" s="243"/>
      <c r="AS27" s="243"/>
      <c r="AT27" s="243"/>
    </row>
    <row r="28" spans="1:46" x14ac:dyDescent="0.2">
      <c r="A28" s="243"/>
      <c r="B28" s="243"/>
      <c r="C28" s="243"/>
      <c r="D28" s="243"/>
      <c r="E28" s="243"/>
      <c r="F28" s="243"/>
      <c r="G28" s="243"/>
      <c r="H28" s="243"/>
      <c r="I28" s="243"/>
      <c r="J28" s="243"/>
      <c r="K28" s="243"/>
      <c r="L28" s="243"/>
      <c r="M28" s="243"/>
      <c r="N28" s="243"/>
      <c r="O28" s="243"/>
      <c r="P28" s="243"/>
      <c r="Q28" s="243"/>
      <c r="R28" s="243"/>
      <c r="S28" s="243"/>
      <c r="T28" s="243"/>
      <c r="U28" s="243"/>
      <c r="V28" s="243"/>
      <c r="W28" s="243"/>
      <c r="X28" s="243"/>
      <c r="Y28" s="243"/>
      <c r="Z28" s="243"/>
      <c r="AA28" s="243"/>
      <c r="AB28" s="243"/>
      <c r="AC28" s="243"/>
      <c r="AD28" s="243"/>
      <c r="AE28" s="243"/>
      <c r="AF28" s="243"/>
      <c r="AG28" s="243"/>
      <c r="AH28" s="243"/>
      <c r="AI28" s="243"/>
      <c r="AJ28" s="243"/>
      <c r="AK28" s="243"/>
      <c r="AL28" s="243"/>
      <c r="AM28" s="243"/>
      <c r="AN28" s="243"/>
      <c r="AO28" s="243"/>
      <c r="AP28" s="243"/>
      <c r="AQ28" s="243"/>
      <c r="AR28" s="243"/>
      <c r="AS28" s="243"/>
      <c r="AT28" s="243"/>
    </row>
    <row r="29" spans="1:46" x14ac:dyDescent="0.2">
      <c r="A29" s="243"/>
      <c r="B29" s="243"/>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row>
    <row r="30" spans="1:46" x14ac:dyDescent="0.2">
      <c r="A30" s="243"/>
      <c r="B30" s="243"/>
      <c r="C30" s="243"/>
      <c r="D30" s="243"/>
      <c r="E30" s="243"/>
      <c r="F30" s="243"/>
      <c r="G30" s="243"/>
      <c r="H30" s="243"/>
      <c r="I30" s="243"/>
      <c r="J30" s="243"/>
      <c r="K30" s="243"/>
      <c r="L30" s="243"/>
      <c r="M30" s="243"/>
      <c r="N30" s="243"/>
      <c r="O30" s="243"/>
      <c r="P30" s="243"/>
      <c r="Q30" s="243"/>
      <c r="R30" s="243"/>
      <c r="S30" s="243"/>
      <c r="T30" s="243"/>
      <c r="U30" s="243"/>
      <c r="V30" s="243"/>
      <c r="W30" s="243"/>
      <c r="X30" s="243"/>
      <c r="Y30" s="243"/>
      <c r="Z30" s="243"/>
      <c r="AA30" s="243"/>
      <c r="AB30" s="243"/>
      <c r="AC30" s="243"/>
      <c r="AD30" s="243"/>
      <c r="AE30" s="243"/>
      <c r="AF30" s="243"/>
      <c r="AG30" s="243"/>
      <c r="AH30" s="243"/>
      <c r="AI30" s="243"/>
      <c r="AJ30" s="243"/>
      <c r="AK30" s="243"/>
      <c r="AL30" s="243"/>
      <c r="AM30" s="243"/>
      <c r="AN30" s="243"/>
      <c r="AO30" s="243"/>
      <c r="AP30" s="243"/>
      <c r="AQ30" s="243"/>
      <c r="AR30" s="243"/>
      <c r="AS30" s="243"/>
      <c r="AT30" s="243"/>
    </row>
    <row r="31" spans="1:46" x14ac:dyDescent="0.2">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row>
    <row r="32" spans="1:46" x14ac:dyDescent="0.2">
      <c r="A32" s="243"/>
      <c r="B32" s="243"/>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row>
    <row r="33" spans="1:46" x14ac:dyDescent="0.2">
      <c r="A33" s="243"/>
      <c r="B33" s="243"/>
      <c r="C33" s="243"/>
      <c r="D33" s="243"/>
      <c r="E33" s="243"/>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3"/>
      <c r="AK33" s="243"/>
      <c r="AL33" s="243"/>
      <c r="AM33" s="243"/>
      <c r="AN33" s="243"/>
      <c r="AO33" s="243"/>
      <c r="AP33" s="243"/>
      <c r="AQ33" s="243"/>
      <c r="AR33" s="243"/>
      <c r="AS33" s="243"/>
      <c r="AT33" s="243"/>
    </row>
    <row r="34" spans="1:46" x14ac:dyDescent="0.2">
      <c r="A34" s="243"/>
      <c r="B34" s="243"/>
      <c r="C34" s="243"/>
      <c r="D34" s="243"/>
      <c r="E34" s="243"/>
      <c r="F34" s="243"/>
      <c r="G34" s="243"/>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row>
    <row r="35" spans="1:46" x14ac:dyDescent="0.2">
      <c r="A35" s="243"/>
      <c r="B35" s="243"/>
      <c r="C35" s="243"/>
      <c r="D35" s="243"/>
      <c r="E35" s="243"/>
      <c r="F35" s="243"/>
      <c r="G35" s="243"/>
      <c r="H35" s="243"/>
      <c r="I35" s="243"/>
      <c r="J35" s="243"/>
      <c r="K35" s="243"/>
      <c r="L35" s="243"/>
      <c r="M35" s="243"/>
      <c r="N35" s="243"/>
      <c r="O35" s="243"/>
      <c r="P35" s="243"/>
      <c r="Q35" s="243"/>
      <c r="R35" s="243"/>
      <c r="S35" s="243"/>
      <c r="T35" s="243"/>
      <c r="U35" s="243"/>
      <c r="V35" s="243"/>
      <c r="W35" s="243"/>
      <c r="X35" s="243"/>
      <c r="Y35" s="243"/>
      <c r="Z35" s="243"/>
      <c r="AA35" s="243"/>
      <c r="AB35" s="243"/>
      <c r="AC35" s="243"/>
      <c r="AD35" s="243"/>
      <c r="AE35" s="243"/>
      <c r="AF35" s="243"/>
      <c r="AG35" s="243"/>
      <c r="AH35" s="243"/>
      <c r="AI35" s="243"/>
      <c r="AJ35" s="243"/>
      <c r="AK35" s="243"/>
      <c r="AL35" s="243"/>
      <c r="AM35" s="243"/>
      <c r="AN35" s="243"/>
      <c r="AO35" s="243"/>
      <c r="AP35" s="243"/>
      <c r="AQ35" s="243"/>
      <c r="AR35" s="243"/>
      <c r="AS35" s="243"/>
      <c r="AT35" s="243"/>
    </row>
    <row r="36" spans="1:46" x14ac:dyDescent="0.2">
      <c r="A36" s="243"/>
      <c r="B36" s="243"/>
      <c r="C36" s="243"/>
      <c r="D36" s="243"/>
      <c r="E36" s="243"/>
      <c r="F36" s="243"/>
      <c r="G36" s="243"/>
      <c r="H36" s="243"/>
      <c r="I36" s="243"/>
      <c r="J36" s="243"/>
      <c r="K36" s="243"/>
      <c r="L36" s="243"/>
      <c r="M36" s="243"/>
      <c r="N36" s="243"/>
      <c r="O36" s="243"/>
      <c r="P36" s="243"/>
      <c r="Q36" s="243"/>
      <c r="R36" s="243"/>
      <c r="S36" s="243"/>
      <c r="T36" s="243"/>
      <c r="U36" s="243"/>
      <c r="V36" s="243"/>
      <c r="W36" s="243"/>
      <c r="X36" s="243"/>
      <c r="Y36" s="243"/>
      <c r="Z36" s="243"/>
      <c r="AA36" s="243"/>
      <c r="AB36" s="243"/>
      <c r="AC36" s="243"/>
      <c r="AD36" s="243"/>
      <c r="AE36" s="243"/>
      <c r="AF36" s="243"/>
      <c r="AG36" s="243"/>
      <c r="AH36" s="243"/>
      <c r="AI36" s="243"/>
      <c r="AJ36" s="243"/>
      <c r="AK36" s="243"/>
      <c r="AL36" s="243"/>
      <c r="AM36" s="243"/>
      <c r="AN36" s="243"/>
      <c r="AO36" s="243"/>
      <c r="AP36" s="243"/>
      <c r="AQ36" s="243"/>
      <c r="AR36" s="243"/>
      <c r="AS36" s="243"/>
      <c r="AT36" s="243"/>
    </row>
    <row r="37" spans="1:46" x14ac:dyDescent="0.2">
      <c r="A37" s="243"/>
      <c r="B37" s="243"/>
      <c r="C37" s="243"/>
      <c r="D37" s="243"/>
      <c r="E37" s="243"/>
      <c r="F37" s="243"/>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3"/>
      <c r="AJ37" s="243"/>
      <c r="AK37" s="243"/>
      <c r="AL37" s="243"/>
      <c r="AM37" s="243"/>
      <c r="AN37" s="243"/>
      <c r="AO37" s="243"/>
      <c r="AP37" s="243"/>
      <c r="AQ37" s="243"/>
      <c r="AR37" s="243"/>
      <c r="AS37" s="243"/>
      <c r="AT37" s="243"/>
    </row>
    <row r="38" spans="1:46" x14ac:dyDescent="0.2">
      <c r="A38" s="243"/>
      <c r="B38" s="243"/>
      <c r="C38" s="243"/>
      <c r="D38" s="243"/>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row>
    <row r="39" spans="1:46" x14ac:dyDescent="0.2">
      <c r="A39" s="243"/>
      <c r="B39" s="243"/>
      <c r="C39" s="243"/>
      <c r="D39" s="243"/>
      <c r="E39" s="243"/>
      <c r="F39" s="243"/>
      <c r="G39" s="243"/>
      <c r="H39" s="243"/>
      <c r="I39" s="243"/>
      <c r="J39" s="243"/>
      <c r="K39" s="243"/>
      <c r="L39" s="243"/>
      <c r="M39" s="243"/>
      <c r="N39" s="243"/>
      <c r="O39" s="243"/>
      <c r="P39" s="243"/>
      <c r="Q39" s="243"/>
      <c r="R39" s="243"/>
      <c r="S39" s="243"/>
      <c r="T39" s="243"/>
      <c r="U39" s="243"/>
      <c r="V39" s="243"/>
      <c r="W39" s="243"/>
      <c r="X39" s="243"/>
      <c r="Y39" s="243"/>
      <c r="Z39" s="243"/>
      <c r="AA39" s="243"/>
      <c r="AB39" s="243"/>
      <c r="AC39" s="243"/>
      <c r="AD39" s="243"/>
      <c r="AE39" s="243"/>
      <c r="AF39" s="243"/>
      <c r="AG39" s="243"/>
      <c r="AH39" s="243"/>
      <c r="AI39" s="243"/>
      <c r="AJ39" s="243"/>
      <c r="AK39" s="243"/>
      <c r="AL39" s="243"/>
      <c r="AM39" s="243"/>
      <c r="AN39" s="243"/>
      <c r="AO39" s="243"/>
      <c r="AP39" s="243"/>
      <c r="AQ39" s="243"/>
      <c r="AR39" s="243"/>
      <c r="AS39" s="243"/>
      <c r="AT39" s="243"/>
    </row>
    <row r="40" spans="1:46" x14ac:dyDescent="0.2">
      <c r="A40" s="243"/>
      <c r="B40" s="243"/>
      <c r="C40" s="243"/>
      <c r="D40" s="243"/>
      <c r="E40" s="243"/>
      <c r="F40" s="243"/>
      <c r="G40" s="243"/>
      <c r="H40" s="243"/>
      <c r="I40" s="243"/>
      <c r="J40" s="243"/>
      <c r="K40" s="243"/>
      <c r="L40" s="243"/>
      <c r="M40" s="243"/>
      <c r="N40" s="243"/>
      <c r="O40" s="243"/>
      <c r="P40" s="243"/>
      <c r="Q40" s="243"/>
      <c r="R40" s="243"/>
      <c r="S40" s="243"/>
      <c r="T40" s="243"/>
      <c r="U40" s="243"/>
      <c r="V40" s="243"/>
      <c r="W40" s="243"/>
      <c r="X40" s="243"/>
      <c r="Y40" s="243"/>
      <c r="Z40" s="243"/>
      <c r="AA40" s="243"/>
      <c r="AB40" s="243"/>
      <c r="AC40" s="243"/>
      <c r="AD40" s="243"/>
      <c r="AE40" s="243"/>
      <c r="AF40" s="243"/>
      <c r="AG40" s="243"/>
      <c r="AH40" s="243"/>
      <c r="AI40" s="243"/>
      <c r="AJ40" s="243"/>
      <c r="AK40" s="243"/>
      <c r="AL40" s="243"/>
      <c r="AM40" s="243"/>
      <c r="AN40" s="243"/>
      <c r="AO40" s="243"/>
      <c r="AP40" s="243"/>
      <c r="AQ40" s="243"/>
      <c r="AR40" s="243"/>
      <c r="AS40" s="243"/>
      <c r="AT40" s="243"/>
    </row>
    <row r="41" spans="1:46" x14ac:dyDescent="0.2">
      <c r="A41" s="243"/>
      <c r="B41" s="243"/>
      <c r="C41" s="243"/>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c r="AN41" s="243"/>
      <c r="AO41" s="243"/>
      <c r="AP41" s="243"/>
      <c r="AQ41" s="243"/>
      <c r="AR41" s="243"/>
      <c r="AS41" s="243"/>
      <c r="AT41" s="243"/>
    </row>
    <row r="42" spans="1:46" x14ac:dyDescent="0.2">
      <c r="A42" s="243"/>
      <c r="B42" s="243"/>
      <c r="C42" s="243"/>
      <c r="D42" s="243"/>
      <c r="E42" s="243"/>
      <c r="F42" s="243"/>
      <c r="G42" s="243"/>
      <c r="H42" s="243"/>
      <c r="I42" s="243"/>
      <c r="J42" s="243"/>
      <c r="K42" s="243"/>
      <c r="L42" s="243"/>
      <c r="M42" s="243"/>
      <c r="N42" s="243"/>
      <c r="O42" s="243"/>
      <c r="P42" s="243"/>
      <c r="Q42" s="243"/>
      <c r="R42" s="243"/>
      <c r="S42" s="243"/>
      <c r="T42" s="243"/>
      <c r="U42" s="243"/>
      <c r="V42" s="243"/>
      <c r="W42" s="243"/>
      <c r="X42" s="243"/>
      <c r="Y42" s="243"/>
      <c r="Z42" s="243"/>
      <c r="AA42" s="243"/>
      <c r="AB42" s="243"/>
      <c r="AC42" s="243"/>
      <c r="AD42" s="243"/>
      <c r="AE42" s="243"/>
      <c r="AF42" s="243"/>
      <c r="AG42" s="243"/>
      <c r="AH42" s="243"/>
      <c r="AI42" s="243"/>
      <c r="AJ42" s="243"/>
      <c r="AK42" s="243"/>
      <c r="AL42" s="243"/>
      <c r="AM42" s="243"/>
      <c r="AN42" s="243"/>
      <c r="AO42" s="243"/>
      <c r="AP42" s="243"/>
      <c r="AQ42" s="243"/>
      <c r="AR42" s="243"/>
      <c r="AS42" s="243"/>
      <c r="AT42" s="243"/>
    </row>
    <row r="43" spans="1:46" x14ac:dyDescent="0.2">
      <c r="A43" s="243"/>
      <c r="B43" s="243"/>
      <c r="C43" s="243"/>
      <c r="D43" s="243"/>
      <c r="E43" s="243"/>
      <c r="F43" s="243"/>
      <c r="G43" s="243"/>
      <c r="H43" s="243"/>
      <c r="I43" s="243"/>
      <c r="J43" s="243"/>
      <c r="K43" s="243"/>
      <c r="L43" s="243"/>
      <c r="M43" s="243"/>
      <c r="N43" s="243"/>
      <c r="O43" s="243"/>
      <c r="P43" s="243"/>
      <c r="Q43" s="243"/>
      <c r="R43" s="243"/>
      <c r="S43" s="243"/>
      <c r="T43" s="243"/>
      <c r="U43" s="243"/>
      <c r="V43" s="243"/>
      <c r="W43" s="243"/>
      <c r="X43" s="243"/>
      <c r="Y43" s="243"/>
      <c r="Z43" s="243"/>
      <c r="AA43" s="243"/>
      <c r="AB43" s="243"/>
      <c r="AC43" s="243"/>
      <c r="AD43" s="243"/>
      <c r="AE43" s="243"/>
      <c r="AF43" s="243"/>
      <c r="AG43" s="243"/>
      <c r="AH43" s="243"/>
      <c r="AI43" s="243"/>
      <c r="AJ43" s="243"/>
      <c r="AK43" s="243"/>
      <c r="AL43" s="243"/>
      <c r="AM43" s="243"/>
      <c r="AN43" s="243"/>
      <c r="AO43" s="243"/>
      <c r="AP43" s="243"/>
      <c r="AQ43" s="243"/>
      <c r="AR43" s="243"/>
      <c r="AS43" s="243"/>
      <c r="AT43" s="243"/>
    </row>
    <row r="44" spans="1:46" x14ac:dyDescent="0.2">
      <c r="A44" s="243"/>
      <c r="B44" s="243"/>
      <c r="C44" s="243"/>
      <c r="D44" s="243"/>
      <c r="E44" s="243"/>
      <c r="F44" s="243"/>
      <c r="G44" s="243"/>
      <c r="H44" s="243"/>
      <c r="I44" s="243"/>
      <c r="J44" s="243"/>
      <c r="K44" s="243"/>
      <c r="L44" s="243"/>
      <c r="M44" s="243"/>
      <c r="N44" s="243"/>
      <c r="O44" s="243"/>
      <c r="P44" s="243"/>
      <c r="Q44" s="243"/>
      <c r="R44" s="243"/>
      <c r="S44" s="243"/>
      <c r="T44" s="243"/>
      <c r="U44" s="243"/>
      <c r="V44" s="243"/>
      <c r="W44" s="243"/>
      <c r="X44" s="243"/>
      <c r="Y44" s="243"/>
      <c r="Z44" s="243"/>
      <c r="AA44" s="243"/>
      <c r="AB44" s="243"/>
      <c r="AC44" s="243"/>
      <c r="AD44" s="243"/>
      <c r="AE44" s="243"/>
      <c r="AF44" s="243"/>
      <c r="AG44" s="243"/>
      <c r="AH44" s="243"/>
      <c r="AI44" s="243"/>
      <c r="AJ44" s="243"/>
      <c r="AK44" s="243"/>
      <c r="AL44" s="243"/>
      <c r="AM44" s="243"/>
      <c r="AN44" s="243"/>
      <c r="AO44" s="243"/>
      <c r="AP44" s="243"/>
      <c r="AQ44" s="243"/>
      <c r="AR44" s="243"/>
      <c r="AS44" s="243"/>
      <c r="AT44" s="243"/>
    </row>
    <row r="45" spans="1:46" x14ac:dyDescent="0.2">
      <c r="A45" s="243"/>
      <c r="B45" s="243"/>
      <c r="C45" s="243"/>
      <c r="D45" s="243"/>
      <c r="E45" s="243"/>
      <c r="F45" s="243"/>
      <c r="G45" s="243"/>
      <c r="H45" s="243"/>
      <c r="I45" s="243"/>
      <c r="J45" s="243"/>
      <c r="K45" s="243"/>
      <c r="L45" s="243"/>
      <c r="M45" s="243"/>
      <c r="N45" s="243"/>
      <c r="O45" s="243"/>
      <c r="P45" s="243"/>
      <c r="Q45" s="243"/>
      <c r="R45" s="243"/>
      <c r="S45" s="243"/>
      <c r="T45" s="243"/>
      <c r="U45" s="243"/>
      <c r="V45" s="243"/>
      <c r="W45" s="243"/>
      <c r="X45" s="243"/>
      <c r="Y45" s="243"/>
      <c r="Z45" s="243"/>
      <c r="AA45" s="243"/>
      <c r="AB45" s="243"/>
      <c r="AC45" s="243"/>
      <c r="AD45" s="243"/>
      <c r="AE45" s="243"/>
      <c r="AF45" s="243"/>
      <c r="AG45" s="243"/>
      <c r="AH45" s="243"/>
      <c r="AI45" s="243"/>
      <c r="AJ45" s="243"/>
      <c r="AK45" s="243"/>
      <c r="AL45" s="243"/>
      <c r="AM45" s="243"/>
      <c r="AN45" s="243"/>
      <c r="AO45" s="243"/>
      <c r="AP45" s="243"/>
      <c r="AQ45" s="243"/>
      <c r="AR45" s="243"/>
      <c r="AS45" s="243"/>
      <c r="AT45" s="243"/>
    </row>
    <row r="46" spans="1:46" x14ac:dyDescent="0.2">
      <c r="A46" s="243"/>
      <c r="B46" s="243"/>
      <c r="C46" s="243"/>
      <c r="D46" s="243"/>
      <c r="E46" s="243"/>
      <c r="F46" s="243"/>
      <c r="G46" s="243"/>
      <c r="H46" s="243"/>
      <c r="I46" s="243"/>
      <c r="J46" s="243"/>
      <c r="K46" s="243"/>
      <c r="L46" s="243"/>
      <c r="M46" s="243"/>
      <c r="N46" s="243"/>
      <c r="O46" s="243"/>
      <c r="P46" s="243"/>
      <c r="Q46" s="243"/>
      <c r="R46" s="243"/>
      <c r="S46" s="243"/>
      <c r="T46" s="243"/>
      <c r="U46" s="243"/>
      <c r="V46" s="243"/>
      <c r="W46" s="243"/>
      <c r="X46" s="243"/>
      <c r="Y46" s="243"/>
      <c r="Z46" s="243"/>
      <c r="AA46" s="243"/>
      <c r="AB46" s="243"/>
      <c r="AC46" s="243"/>
      <c r="AD46" s="243"/>
      <c r="AE46" s="243"/>
      <c r="AF46" s="243"/>
      <c r="AG46" s="243"/>
      <c r="AH46" s="243"/>
      <c r="AI46" s="243"/>
      <c r="AJ46" s="243"/>
      <c r="AK46" s="243"/>
      <c r="AL46" s="243"/>
      <c r="AM46" s="243"/>
      <c r="AN46" s="243"/>
      <c r="AO46" s="243"/>
      <c r="AP46" s="243"/>
      <c r="AQ46" s="243"/>
      <c r="AR46" s="243"/>
      <c r="AS46" s="243"/>
      <c r="AT46" s="243"/>
    </row>
    <row r="47" spans="1:46" x14ac:dyDescent="0.2">
      <c r="A47" s="243"/>
      <c r="B47" s="243"/>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row>
    <row r="48" spans="1:46" x14ac:dyDescent="0.2">
      <c r="A48" s="243"/>
      <c r="B48" s="243"/>
      <c r="C48" s="243"/>
      <c r="D48" s="243"/>
      <c r="E48" s="243"/>
      <c r="F48" s="243"/>
      <c r="G48" s="243"/>
      <c r="H48" s="243"/>
      <c r="I48" s="243"/>
      <c r="J48" s="243"/>
      <c r="K48" s="243"/>
      <c r="L48" s="243"/>
      <c r="M48" s="243"/>
      <c r="N48" s="243"/>
      <c r="O48" s="243"/>
      <c r="P48" s="243"/>
      <c r="Q48" s="243"/>
      <c r="R48" s="243"/>
      <c r="S48" s="243"/>
      <c r="T48" s="243"/>
      <c r="U48" s="243"/>
      <c r="V48" s="243"/>
      <c r="W48" s="243"/>
      <c r="X48" s="243"/>
      <c r="Y48" s="243"/>
      <c r="Z48" s="243"/>
      <c r="AA48" s="243"/>
      <c r="AB48" s="243"/>
      <c r="AC48" s="243"/>
      <c r="AD48" s="243"/>
      <c r="AE48" s="243"/>
      <c r="AF48" s="243"/>
      <c r="AG48" s="243"/>
      <c r="AH48" s="243"/>
      <c r="AI48" s="243"/>
      <c r="AJ48" s="243"/>
      <c r="AK48" s="243"/>
      <c r="AL48" s="243"/>
      <c r="AM48" s="243"/>
      <c r="AN48" s="243"/>
      <c r="AO48" s="243"/>
      <c r="AP48" s="243"/>
      <c r="AQ48" s="243"/>
      <c r="AR48" s="243"/>
      <c r="AS48" s="243"/>
      <c r="AT48" s="243"/>
    </row>
    <row r="49" spans="1:46" x14ac:dyDescent="0.2">
      <c r="A49" s="243"/>
      <c r="B49" s="243"/>
      <c r="C49" s="243"/>
      <c r="D49" s="243"/>
      <c r="E49" s="243"/>
      <c r="F49" s="243"/>
      <c r="G49" s="243"/>
      <c r="H49" s="243"/>
      <c r="I49" s="243"/>
      <c r="J49" s="243"/>
      <c r="K49" s="243"/>
      <c r="L49" s="243"/>
      <c r="M49" s="243"/>
      <c r="N49" s="243"/>
      <c r="O49" s="243"/>
      <c r="P49" s="243"/>
      <c r="Q49" s="243"/>
      <c r="R49" s="243"/>
      <c r="S49" s="243"/>
      <c r="T49" s="243"/>
      <c r="U49" s="243"/>
      <c r="V49" s="243"/>
      <c r="W49" s="243"/>
      <c r="X49" s="243"/>
      <c r="Y49" s="243"/>
      <c r="Z49" s="243"/>
      <c r="AA49" s="243"/>
      <c r="AB49" s="243"/>
      <c r="AC49" s="243"/>
      <c r="AD49" s="243"/>
      <c r="AE49" s="243"/>
      <c r="AF49" s="243"/>
      <c r="AG49" s="243"/>
      <c r="AH49" s="243"/>
      <c r="AI49" s="243"/>
      <c r="AJ49" s="243"/>
      <c r="AK49" s="243"/>
      <c r="AL49" s="243"/>
      <c r="AM49" s="243"/>
      <c r="AN49" s="243"/>
      <c r="AO49" s="243"/>
      <c r="AP49" s="243"/>
      <c r="AQ49" s="243"/>
      <c r="AR49" s="243"/>
      <c r="AS49" s="243"/>
      <c r="AT49" s="243"/>
    </row>
    <row r="50" spans="1:46" x14ac:dyDescent="0.2">
      <c r="A50" s="243"/>
      <c r="B50" s="243"/>
      <c r="C50" s="243"/>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c r="AO50" s="243"/>
      <c r="AP50" s="243"/>
      <c r="AQ50" s="243"/>
      <c r="AR50" s="243"/>
      <c r="AS50" s="243"/>
      <c r="AT50" s="243"/>
    </row>
    <row r="51" spans="1:46" x14ac:dyDescent="0.2">
      <c r="A51" s="243"/>
      <c r="B51" s="243"/>
      <c r="C51" s="243"/>
      <c r="D51" s="243"/>
      <c r="E51" s="243"/>
      <c r="F51" s="243"/>
      <c r="G51" s="243"/>
      <c r="H51" s="243"/>
      <c r="I51" s="243"/>
      <c r="J51" s="243"/>
      <c r="K51" s="243"/>
      <c r="L51" s="243"/>
      <c r="M51" s="243"/>
      <c r="N51" s="243"/>
      <c r="O51" s="243"/>
      <c r="P51" s="243"/>
      <c r="Q51" s="243"/>
      <c r="R51" s="243"/>
      <c r="S51" s="243"/>
      <c r="T51" s="243"/>
      <c r="U51" s="243"/>
      <c r="V51" s="243"/>
      <c r="W51" s="243"/>
      <c r="X51" s="243"/>
      <c r="Y51" s="243"/>
      <c r="Z51" s="243"/>
      <c r="AA51" s="243"/>
      <c r="AB51" s="243"/>
      <c r="AC51" s="243"/>
      <c r="AD51" s="243"/>
      <c r="AE51" s="243"/>
      <c r="AF51" s="243"/>
      <c r="AG51" s="243"/>
      <c r="AH51" s="243"/>
      <c r="AI51" s="243"/>
      <c r="AJ51" s="243"/>
      <c r="AK51" s="243"/>
      <c r="AL51" s="243"/>
      <c r="AM51" s="243"/>
      <c r="AN51" s="243"/>
      <c r="AO51" s="243"/>
      <c r="AP51" s="243"/>
      <c r="AQ51" s="243"/>
      <c r="AR51" s="243"/>
      <c r="AS51" s="243"/>
      <c r="AT51" s="243"/>
    </row>
    <row r="52" spans="1:46" x14ac:dyDescent="0.2">
      <c r="A52" s="243"/>
      <c r="B52" s="243"/>
      <c r="C52" s="243"/>
      <c r="D52" s="243"/>
      <c r="E52" s="243"/>
      <c r="F52" s="243"/>
      <c r="G52" s="243"/>
      <c r="H52" s="243"/>
      <c r="I52" s="243"/>
      <c r="J52" s="243"/>
      <c r="K52" s="243"/>
      <c r="L52" s="243"/>
      <c r="M52" s="243"/>
      <c r="N52" s="243"/>
      <c r="O52" s="243"/>
      <c r="P52" s="243"/>
      <c r="Q52" s="243"/>
      <c r="R52" s="243"/>
      <c r="S52" s="243"/>
      <c r="T52" s="243"/>
      <c r="U52" s="243"/>
      <c r="V52" s="243"/>
      <c r="W52" s="243"/>
      <c r="X52" s="243"/>
      <c r="Y52" s="243"/>
      <c r="Z52" s="243"/>
      <c r="AA52" s="243"/>
      <c r="AB52" s="243"/>
      <c r="AC52" s="243"/>
      <c r="AD52" s="243"/>
      <c r="AE52" s="243"/>
      <c r="AF52" s="243"/>
      <c r="AG52" s="243"/>
      <c r="AH52" s="243"/>
      <c r="AI52" s="243"/>
      <c r="AJ52" s="243"/>
      <c r="AK52" s="243"/>
      <c r="AL52" s="243"/>
      <c r="AM52" s="243"/>
      <c r="AN52" s="243"/>
      <c r="AO52" s="243"/>
      <c r="AP52" s="243"/>
      <c r="AQ52" s="243"/>
      <c r="AR52" s="243"/>
      <c r="AS52" s="243"/>
      <c r="AT52" s="243"/>
    </row>
    <row r="53" spans="1:46" x14ac:dyDescent="0.2">
      <c r="A53" s="243"/>
      <c r="B53" s="243"/>
      <c r="C53" s="243"/>
      <c r="D53" s="243"/>
      <c r="E53" s="243"/>
      <c r="F53" s="243"/>
      <c r="G53" s="243"/>
      <c r="H53" s="243"/>
      <c r="I53" s="243"/>
      <c r="J53" s="243"/>
      <c r="K53" s="243"/>
      <c r="L53" s="243"/>
      <c r="M53" s="243"/>
      <c r="N53" s="243"/>
      <c r="O53" s="243"/>
      <c r="P53" s="243"/>
      <c r="Q53" s="243"/>
      <c r="R53" s="243"/>
      <c r="S53" s="243"/>
      <c r="T53" s="243"/>
      <c r="U53" s="243"/>
      <c r="V53" s="243"/>
      <c r="W53" s="243"/>
      <c r="X53" s="243"/>
      <c r="Y53" s="243"/>
      <c r="Z53" s="243"/>
      <c r="AA53" s="243"/>
      <c r="AB53" s="243"/>
      <c r="AC53" s="243"/>
      <c r="AD53" s="243"/>
      <c r="AE53" s="243"/>
      <c r="AF53" s="243"/>
      <c r="AG53" s="243"/>
      <c r="AH53" s="243"/>
      <c r="AI53" s="243"/>
      <c r="AJ53" s="243"/>
      <c r="AK53" s="243"/>
      <c r="AL53" s="243"/>
      <c r="AM53" s="243"/>
      <c r="AN53" s="243"/>
      <c r="AO53" s="243"/>
      <c r="AP53" s="243"/>
      <c r="AQ53" s="243"/>
      <c r="AR53" s="243"/>
      <c r="AS53" s="243"/>
      <c r="AT53" s="243"/>
    </row>
    <row r="54" spans="1:46" x14ac:dyDescent="0.2">
      <c r="A54" s="243"/>
      <c r="B54" s="243"/>
      <c r="C54" s="243"/>
      <c r="D54" s="243"/>
      <c r="E54" s="243"/>
      <c r="F54" s="243"/>
      <c r="G54" s="243"/>
      <c r="H54" s="243"/>
      <c r="I54" s="243"/>
      <c r="J54" s="243"/>
      <c r="K54" s="243"/>
      <c r="L54" s="243"/>
      <c r="M54" s="243"/>
      <c r="N54" s="243"/>
      <c r="O54" s="243"/>
      <c r="P54" s="243"/>
      <c r="Q54" s="243"/>
      <c r="R54" s="243"/>
      <c r="S54" s="243"/>
      <c r="T54" s="243"/>
      <c r="U54" s="243"/>
      <c r="V54" s="243"/>
      <c r="W54" s="243"/>
      <c r="X54" s="243"/>
      <c r="Y54" s="243"/>
      <c r="Z54" s="243"/>
      <c r="AA54" s="243"/>
      <c r="AB54" s="243"/>
      <c r="AC54" s="243"/>
      <c r="AD54" s="243"/>
      <c r="AE54" s="243"/>
      <c r="AF54" s="243"/>
      <c r="AG54" s="243"/>
      <c r="AH54" s="243"/>
      <c r="AI54" s="243"/>
      <c r="AJ54" s="243"/>
      <c r="AK54" s="243"/>
      <c r="AL54" s="243"/>
      <c r="AM54" s="243"/>
      <c r="AN54" s="243"/>
      <c r="AO54" s="243"/>
      <c r="AP54" s="243"/>
      <c r="AQ54" s="243"/>
      <c r="AR54" s="243"/>
      <c r="AS54" s="243"/>
      <c r="AT54" s="243"/>
    </row>
    <row r="55" spans="1:46" x14ac:dyDescent="0.2">
      <c r="A55" s="243"/>
      <c r="B55" s="243"/>
      <c r="C55" s="243"/>
      <c r="D55" s="243"/>
      <c r="E55" s="243"/>
      <c r="F55" s="243"/>
      <c r="G55" s="243"/>
      <c r="H55" s="243"/>
      <c r="I55" s="243"/>
      <c r="J55" s="243"/>
      <c r="K55" s="243"/>
      <c r="L55" s="243"/>
      <c r="M55" s="243"/>
      <c r="N55" s="243"/>
      <c r="O55" s="243"/>
      <c r="P55" s="243"/>
      <c r="Q55" s="243"/>
      <c r="R55" s="243"/>
      <c r="S55" s="243"/>
      <c r="T55" s="243"/>
      <c r="U55" s="243"/>
      <c r="V55" s="243"/>
      <c r="W55" s="243"/>
      <c r="X55" s="243"/>
      <c r="Y55" s="243"/>
      <c r="Z55" s="243"/>
      <c r="AA55" s="243"/>
      <c r="AB55" s="243"/>
      <c r="AC55" s="243"/>
      <c r="AD55" s="243"/>
      <c r="AE55" s="243"/>
      <c r="AF55" s="243"/>
      <c r="AG55" s="243"/>
      <c r="AH55" s="243"/>
      <c r="AI55" s="243"/>
      <c r="AJ55" s="243"/>
      <c r="AK55" s="243"/>
      <c r="AL55" s="243"/>
      <c r="AM55" s="243"/>
      <c r="AN55" s="243"/>
      <c r="AO55" s="243"/>
      <c r="AP55" s="243"/>
      <c r="AQ55" s="243"/>
      <c r="AR55" s="243"/>
      <c r="AS55" s="243"/>
      <c r="AT55" s="243"/>
    </row>
    <row r="56" spans="1:46" x14ac:dyDescent="0.2">
      <c r="A56" s="243"/>
      <c r="B56" s="243"/>
      <c r="C56" s="243"/>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c r="AG56" s="243"/>
      <c r="AH56" s="243"/>
      <c r="AI56" s="243"/>
      <c r="AJ56" s="243"/>
      <c r="AK56" s="243"/>
      <c r="AL56" s="243"/>
      <c r="AM56" s="243"/>
      <c r="AN56" s="243"/>
      <c r="AO56" s="243"/>
      <c r="AP56" s="243"/>
      <c r="AQ56" s="243"/>
      <c r="AR56" s="243"/>
      <c r="AS56" s="243"/>
      <c r="AT56" s="243"/>
    </row>
    <row r="57" spans="1:46" x14ac:dyDescent="0.2">
      <c r="A57" s="243"/>
      <c r="B57" s="243"/>
      <c r="C57" s="243"/>
      <c r="D57" s="243"/>
      <c r="E57" s="243"/>
      <c r="F57" s="243"/>
      <c r="G57" s="243"/>
      <c r="H57" s="243"/>
      <c r="I57" s="243"/>
      <c r="J57" s="243"/>
      <c r="K57" s="243"/>
      <c r="L57" s="243"/>
      <c r="M57" s="243"/>
      <c r="N57" s="243"/>
      <c r="O57" s="243"/>
      <c r="P57" s="243"/>
      <c r="Q57" s="243"/>
      <c r="R57" s="243"/>
      <c r="S57" s="243"/>
      <c r="T57" s="243"/>
      <c r="U57" s="243"/>
      <c r="V57" s="243"/>
      <c r="W57" s="243"/>
      <c r="X57" s="243"/>
      <c r="Y57" s="243"/>
      <c r="Z57" s="243"/>
      <c r="AA57" s="243"/>
      <c r="AB57" s="243"/>
      <c r="AC57" s="243"/>
      <c r="AD57" s="243"/>
      <c r="AE57" s="243"/>
      <c r="AF57" s="243"/>
      <c r="AG57" s="243"/>
      <c r="AH57" s="243"/>
      <c r="AI57" s="243"/>
      <c r="AJ57" s="243"/>
      <c r="AK57" s="243"/>
      <c r="AL57" s="243"/>
      <c r="AM57" s="243"/>
      <c r="AN57" s="243"/>
      <c r="AO57" s="243"/>
      <c r="AP57" s="243"/>
      <c r="AQ57" s="243"/>
      <c r="AR57" s="243"/>
      <c r="AS57" s="243"/>
      <c r="AT57" s="243"/>
    </row>
    <row r="58" spans="1:46" x14ac:dyDescent="0.2">
      <c r="A58" s="243"/>
      <c r="B58" s="243"/>
      <c r="C58" s="243"/>
      <c r="D58" s="243"/>
      <c r="E58" s="243"/>
      <c r="F58" s="243"/>
      <c r="G58" s="243"/>
      <c r="H58" s="243"/>
      <c r="I58" s="243"/>
      <c r="J58" s="243"/>
      <c r="K58" s="243"/>
      <c r="L58" s="243"/>
      <c r="M58" s="243"/>
      <c r="N58" s="243"/>
      <c r="O58" s="243"/>
      <c r="P58" s="243"/>
      <c r="Q58" s="243"/>
      <c r="R58" s="243"/>
      <c r="S58" s="243"/>
      <c r="T58" s="243"/>
      <c r="U58" s="243"/>
      <c r="V58" s="243"/>
      <c r="W58" s="243"/>
      <c r="X58" s="243"/>
      <c r="Y58" s="243"/>
      <c r="Z58" s="243"/>
      <c r="AA58" s="243"/>
      <c r="AB58" s="243"/>
      <c r="AC58" s="243"/>
      <c r="AD58" s="243"/>
      <c r="AE58" s="243"/>
      <c r="AF58" s="243"/>
      <c r="AG58" s="243"/>
      <c r="AH58" s="243"/>
      <c r="AI58" s="243"/>
      <c r="AJ58" s="243"/>
      <c r="AK58" s="243"/>
      <c r="AL58" s="243"/>
      <c r="AM58" s="243"/>
      <c r="AN58" s="243"/>
      <c r="AO58" s="243"/>
      <c r="AP58" s="243"/>
      <c r="AQ58" s="243"/>
      <c r="AR58" s="243"/>
      <c r="AS58" s="243"/>
      <c r="AT58" s="243"/>
    </row>
    <row r="59" spans="1:46" x14ac:dyDescent="0.2">
      <c r="A59" s="243"/>
      <c r="B59" s="243"/>
      <c r="C59" s="243"/>
      <c r="D59" s="243"/>
      <c r="E59" s="243"/>
      <c r="F59" s="243"/>
      <c r="G59" s="243"/>
      <c r="H59" s="243"/>
      <c r="I59" s="243"/>
      <c r="J59" s="243"/>
      <c r="K59" s="243"/>
      <c r="L59" s="243"/>
      <c r="M59" s="243"/>
      <c r="N59" s="243"/>
      <c r="O59" s="243"/>
      <c r="P59" s="243"/>
      <c r="Q59" s="243"/>
      <c r="R59" s="243"/>
      <c r="S59" s="243"/>
      <c r="T59" s="243"/>
      <c r="U59" s="243"/>
      <c r="V59" s="243"/>
      <c r="W59" s="243"/>
      <c r="X59" s="243"/>
      <c r="Y59" s="243"/>
      <c r="Z59" s="243"/>
      <c r="AA59" s="243"/>
      <c r="AB59" s="243"/>
      <c r="AC59" s="243"/>
      <c r="AD59" s="243"/>
      <c r="AE59" s="243"/>
      <c r="AF59" s="243"/>
      <c r="AG59" s="243"/>
      <c r="AH59" s="243"/>
      <c r="AI59" s="243"/>
      <c r="AJ59" s="243"/>
      <c r="AK59" s="243"/>
      <c r="AL59" s="243"/>
      <c r="AM59" s="243"/>
      <c r="AN59" s="243"/>
      <c r="AO59" s="243"/>
      <c r="AP59" s="243"/>
      <c r="AQ59" s="243"/>
      <c r="AR59" s="243"/>
      <c r="AS59" s="243"/>
      <c r="AT59" s="243"/>
    </row>
    <row r="60" spans="1:46" x14ac:dyDescent="0.2">
      <c r="A60" s="243"/>
      <c r="B60" s="243"/>
      <c r="C60" s="243"/>
      <c r="D60" s="243"/>
      <c r="E60" s="243"/>
      <c r="F60" s="243"/>
      <c r="G60" s="243"/>
      <c r="H60" s="243"/>
      <c r="I60" s="243"/>
      <c r="J60" s="243"/>
      <c r="K60" s="243"/>
      <c r="L60" s="243"/>
      <c r="M60" s="243"/>
      <c r="N60" s="243"/>
      <c r="O60" s="243"/>
      <c r="P60" s="243"/>
      <c r="Q60" s="243"/>
      <c r="R60" s="243"/>
      <c r="S60" s="243"/>
      <c r="T60" s="243"/>
      <c r="U60" s="243"/>
      <c r="V60" s="243"/>
      <c r="W60" s="243"/>
      <c r="X60" s="243"/>
      <c r="Y60" s="243"/>
      <c r="Z60" s="243"/>
      <c r="AA60" s="243"/>
      <c r="AB60" s="243"/>
      <c r="AC60" s="243"/>
      <c r="AD60" s="243"/>
      <c r="AE60" s="243"/>
      <c r="AF60" s="243"/>
      <c r="AG60" s="243"/>
      <c r="AH60" s="243"/>
      <c r="AI60" s="243"/>
      <c r="AJ60" s="243"/>
      <c r="AK60" s="243"/>
      <c r="AL60" s="243"/>
      <c r="AM60" s="243"/>
      <c r="AN60" s="243"/>
      <c r="AO60" s="243"/>
      <c r="AP60" s="243"/>
      <c r="AQ60" s="243"/>
      <c r="AR60" s="243"/>
      <c r="AS60" s="243"/>
      <c r="AT60" s="243"/>
    </row>
    <row r="61" spans="1:46" x14ac:dyDescent="0.2">
      <c r="A61" s="243"/>
      <c r="B61" s="243"/>
      <c r="C61" s="243"/>
      <c r="D61" s="243"/>
      <c r="E61" s="243"/>
      <c r="F61" s="243"/>
      <c r="G61" s="243"/>
      <c r="H61" s="243"/>
      <c r="I61" s="243"/>
      <c r="J61" s="243"/>
      <c r="K61" s="243"/>
      <c r="L61" s="243"/>
      <c r="M61" s="243"/>
      <c r="N61" s="243"/>
      <c r="O61" s="243"/>
      <c r="P61" s="243"/>
      <c r="Q61" s="243"/>
      <c r="R61" s="243"/>
      <c r="S61" s="243"/>
      <c r="T61" s="243"/>
      <c r="U61" s="243"/>
      <c r="V61" s="243"/>
      <c r="W61" s="243"/>
      <c r="X61" s="243"/>
      <c r="Y61" s="243"/>
      <c r="Z61" s="243"/>
      <c r="AA61" s="243"/>
      <c r="AB61" s="243"/>
      <c r="AC61" s="243"/>
      <c r="AD61" s="243"/>
      <c r="AE61" s="243"/>
      <c r="AF61" s="243"/>
      <c r="AG61" s="243"/>
      <c r="AH61" s="243"/>
      <c r="AI61" s="243"/>
      <c r="AJ61" s="243"/>
      <c r="AK61" s="243"/>
      <c r="AL61" s="243"/>
      <c r="AM61" s="243"/>
      <c r="AN61" s="243"/>
      <c r="AO61" s="243"/>
      <c r="AP61" s="243"/>
      <c r="AQ61" s="243"/>
      <c r="AR61" s="243"/>
      <c r="AS61" s="243"/>
      <c r="AT61" s="243"/>
    </row>
    <row r="62" spans="1:46" x14ac:dyDescent="0.2">
      <c r="A62" s="243"/>
      <c r="B62" s="243"/>
      <c r="C62" s="243"/>
      <c r="D62" s="243"/>
      <c r="E62" s="243"/>
      <c r="F62" s="243"/>
      <c r="G62" s="243"/>
      <c r="H62" s="243"/>
      <c r="I62" s="243"/>
      <c r="J62" s="243"/>
      <c r="K62" s="243"/>
      <c r="L62" s="243"/>
      <c r="M62" s="243"/>
      <c r="N62" s="243"/>
      <c r="O62" s="243"/>
      <c r="P62" s="243"/>
      <c r="Q62" s="243"/>
      <c r="R62" s="243"/>
      <c r="S62" s="243"/>
      <c r="T62" s="243"/>
      <c r="U62" s="243"/>
      <c r="V62" s="243"/>
      <c r="W62" s="243"/>
      <c r="X62" s="243"/>
      <c r="Y62" s="243"/>
      <c r="Z62" s="243"/>
      <c r="AA62" s="243"/>
      <c r="AB62" s="243"/>
      <c r="AC62" s="243"/>
      <c r="AD62" s="243"/>
      <c r="AE62" s="243"/>
      <c r="AF62" s="243"/>
      <c r="AG62" s="243"/>
      <c r="AH62" s="243"/>
      <c r="AI62" s="243"/>
      <c r="AJ62" s="243"/>
      <c r="AK62" s="243"/>
      <c r="AL62" s="243"/>
      <c r="AM62" s="243"/>
      <c r="AN62" s="243"/>
      <c r="AO62" s="243"/>
      <c r="AP62" s="243"/>
      <c r="AQ62" s="243"/>
      <c r="AR62" s="243"/>
      <c r="AS62" s="243"/>
      <c r="AT62" s="243"/>
    </row>
    <row r="63" spans="1:46" x14ac:dyDescent="0.2">
      <c r="A63" s="243"/>
      <c r="B63" s="243"/>
      <c r="C63" s="243"/>
      <c r="D63" s="243"/>
      <c r="E63" s="243"/>
      <c r="F63" s="243"/>
      <c r="G63" s="243"/>
      <c r="H63" s="243"/>
      <c r="I63" s="243"/>
      <c r="J63" s="243"/>
      <c r="K63" s="243"/>
      <c r="L63" s="243"/>
      <c r="M63" s="243"/>
      <c r="N63" s="243"/>
      <c r="O63" s="243"/>
      <c r="P63" s="243"/>
      <c r="Q63" s="243"/>
      <c r="R63" s="243"/>
      <c r="S63" s="243"/>
      <c r="T63" s="243"/>
      <c r="U63" s="243"/>
      <c r="V63" s="243"/>
      <c r="W63" s="243"/>
      <c r="X63" s="243"/>
      <c r="Y63" s="243"/>
      <c r="Z63" s="243"/>
      <c r="AA63" s="243"/>
      <c r="AB63" s="243"/>
      <c r="AC63" s="243"/>
      <c r="AD63" s="243"/>
      <c r="AE63" s="243"/>
      <c r="AF63" s="243"/>
      <c r="AG63" s="243"/>
      <c r="AH63" s="243"/>
      <c r="AI63" s="243"/>
      <c r="AJ63" s="243"/>
      <c r="AK63" s="243"/>
      <c r="AL63" s="243"/>
      <c r="AM63" s="243"/>
      <c r="AN63" s="243"/>
      <c r="AO63" s="243"/>
      <c r="AP63" s="243"/>
      <c r="AQ63" s="243"/>
      <c r="AR63" s="243"/>
      <c r="AS63" s="243"/>
      <c r="AT63" s="243"/>
    </row>
    <row r="64" spans="1:46" x14ac:dyDescent="0.2">
      <c r="A64" s="243"/>
      <c r="B64" s="243"/>
      <c r="C64" s="243"/>
      <c r="D64" s="243"/>
      <c r="E64" s="243"/>
      <c r="F64" s="243"/>
      <c r="G64" s="243"/>
      <c r="H64" s="243"/>
      <c r="I64" s="243"/>
      <c r="J64" s="243"/>
      <c r="K64" s="243"/>
      <c r="L64" s="243"/>
      <c r="M64" s="243"/>
      <c r="N64" s="243"/>
      <c r="O64" s="243"/>
      <c r="P64" s="243"/>
      <c r="Q64" s="243"/>
      <c r="R64" s="243"/>
      <c r="S64" s="243"/>
      <c r="T64" s="243"/>
      <c r="U64" s="243"/>
      <c r="V64" s="243"/>
      <c r="W64" s="243"/>
      <c r="X64" s="243"/>
      <c r="Y64" s="243"/>
      <c r="Z64" s="243"/>
      <c r="AA64" s="243"/>
      <c r="AB64" s="243"/>
      <c r="AC64" s="243"/>
      <c r="AD64" s="243"/>
      <c r="AE64" s="243"/>
      <c r="AF64" s="243"/>
      <c r="AG64" s="243"/>
      <c r="AH64" s="243"/>
      <c r="AI64" s="243"/>
      <c r="AJ64" s="243"/>
      <c r="AK64" s="243"/>
      <c r="AL64" s="243"/>
      <c r="AM64" s="243"/>
      <c r="AN64" s="243"/>
      <c r="AO64" s="243"/>
      <c r="AP64" s="243"/>
      <c r="AQ64" s="243"/>
      <c r="AR64" s="243"/>
      <c r="AS64" s="243"/>
      <c r="AT64" s="243"/>
    </row>
    <row r="65" spans="1:46" x14ac:dyDescent="0.2">
      <c r="A65" s="243"/>
      <c r="B65" s="243"/>
      <c r="C65" s="243"/>
      <c r="D65" s="243"/>
      <c r="E65" s="243"/>
      <c r="F65" s="243"/>
      <c r="G65" s="243"/>
      <c r="H65" s="243"/>
      <c r="I65" s="243"/>
      <c r="J65" s="243"/>
      <c r="K65" s="243"/>
      <c r="L65" s="243"/>
      <c r="M65" s="243"/>
      <c r="N65" s="243"/>
      <c r="O65" s="243"/>
      <c r="P65" s="243"/>
      <c r="Q65" s="243"/>
      <c r="R65" s="243"/>
      <c r="S65" s="243"/>
      <c r="T65" s="243"/>
      <c r="U65" s="243"/>
      <c r="V65" s="243"/>
      <c r="W65" s="243"/>
      <c r="X65" s="243"/>
      <c r="Y65" s="243"/>
      <c r="Z65" s="243"/>
      <c r="AA65" s="243"/>
      <c r="AB65" s="243"/>
      <c r="AC65" s="243"/>
      <c r="AD65" s="243"/>
      <c r="AE65" s="243"/>
      <c r="AF65" s="243"/>
      <c r="AG65" s="243"/>
      <c r="AH65" s="243"/>
      <c r="AI65" s="243"/>
      <c r="AJ65" s="243"/>
      <c r="AK65" s="243"/>
      <c r="AL65" s="243"/>
      <c r="AM65" s="243"/>
      <c r="AN65" s="243"/>
      <c r="AO65" s="243"/>
      <c r="AP65" s="243"/>
      <c r="AQ65" s="243"/>
      <c r="AR65" s="243"/>
      <c r="AS65" s="243"/>
      <c r="AT65" s="243"/>
    </row>
    <row r="66" spans="1:46" x14ac:dyDescent="0.2">
      <c r="A66" s="243"/>
      <c r="B66" s="243"/>
      <c r="C66" s="243"/>
      <c r="D66" s="243"/>
      <c r="E66" s="243"/>
      <c r="F66" s="243"/>
      <c r="G66" s="243"/>
      <c r="H66" s="243"/>
      <c r="I66" s="243"/>
      <c r="J66" s="243"/>
      <c r="K66" s="243"/>
      <c r="L66" s="243"/>
      <c r="M66" s="243"/>
      <c r="N66" s="243"/>
      <c r="O66" s="243"/>
      <c r="P66" s="243"/>
      <c r="Q66" s="243"/>
      <c r="R66" s="243"/>
      <c r="S66" s="243"/>
      <c r="T66" s="243"/>
      <c r="U66" s="243"/>
      <c r="V66" s="243"/>
      <c r="W66" s="243"/>
      <c r="X66" s="243"/>
      <c r="Y66" s="243"/>
      <c r="Z66" s="243"/>
      <c r="AA66" s="243"/>
      <c r="AB66" s="243"/>
      <c r="AC66" s="243"/>
      <c r="AD66" s="243"/>
      <c r="AE66" s="243"/>
      <c r="AF66" s="243"/>
      <c r="AG66" s="243"/>
      <c r="AH66" s="243"/>
      <c r="AI66" s="243"/>
      <c r="AJ66" s="243"/>
      <c r="AK66" s="243"/>
      <c r="AL66" s="243"/>
      <c r="AM66" s="243"/>
      <c r="AN66" s="243"/>
      <c r="AO66" s="243"/>
      <c r="AP66" s="243"/>
      <c r="AQ66" s="243"/>
      <c r="AR66" s="243"/>
      <c r="AS66" s="243"/>
      <c r="AT66" s="243"/>
    </row>
    <row r="67" spans="1:46" x14ac:dyDescent="0.2">
      <c r="A67" s="243"/>
      <c r="B67" s="243"/>
      <c r="C67" s="243"/>
      <c r="D67" s="243"/>
      <c r="E67" s="243"/>
      <c r="F67" s="243"/>
      <c r="G67" s="243"/>
      <c r="H67" s="243"/>
      <c r="I67" s="243"/>
      <c r="J67" s="243"/>
      <c r="K67" s="243"/>
      <c r="L67" s="243"/>
      <c r="M67" s="243"/>
      <c r="N67" s="243"/>
      <c r="O67" s="243"/>
      <c r="P67" s="243"/>
      <c r="Q67" s="243"/>
      <c r="R67" s="243"/>
      <c r="S67" s="243"/>
      <c r="T67" s="243"/>
      <c r="U67" s="243"/>
      <c r="V67" s="243"/>
      <c r="W67" s="243"/>
      <c r="X67" s="243"/>
      <c r="Y67" s="243"/>
      <c r="Z67" s="243"/>
      <c r="AA67" s="243"/>
      <c r="AB67" s="243"/>
      <c r="AC67" s="243"/>
      <c r="AD67" s="243"/>
      <c r="AE67" s="243"/>
      <c r="AF67" s="243"/>
      <c r="AG67" s="243"/>
      <c r="AH67" s="243"/>
      <c r="AI67" s="243"/>
      <c r="AJ67" s="243"/>
      <c r="AK67" s="243"/>
      <c r="AL67" s="243"/>
      <c r="AM67" s="243"/>
      <c r="AN67" s="243"/>
      <c r="AO67" s="243"/>
      <c r="AP67" s="243"/>
      <c r="AQ67" s="243"/>
      <c r="AR67" s="243"/>
      <c r="AS67" s="243"/>
      <c r="AT67" s="243"/>
    </row>
    <row r="68" spans="1:46" x14ac:dyDescent="0.2">
      <c r="A68" s="243"/>
      <c r="B68" s="243"/>
      <c r="C68" s="243"/>
      <c r="D68" s="243"/>
      <c r="E68" s="243"/>
      <c r="F68" s="243"/>
      <c r="G68" s="243"/>
      <c r="H68" s="243"/>
      <c r="I68" s="243"/>
      <c r="J68" s="243"/>
      <c r="K68" s="243"/>
      <c r="L68" s="243"/>
      <c r="M68" s="243"/>
      <c r="N68" s="243"/>
      <c r="O68" s="243"/>
      <c r="P68" s="243"/>
      <c r="Q68" s="243"/>
      <c r="R68" s="243"/>
      <c r="S68" s="243"/>
      <c r="T68" s="243"/>
      <c r="U68" s="243"/>
      <c r="V68" s="243"/>
      <c r="W68" s="243"/>
      <c r="X68" s="243"/>
      <c r="Y68" s="243"/>
      <c r="Z68" s="243"/>
      <c r="AA68" s="243"/>
      <c r="AB68" s="243"/>
      <c r="AC68" s="243"/>
      <c r="AD68" s="243"/>
      <c r="AE68" s="243"/>
      <c r="AF68" s="243"/>
      <c r="AG68" s="243"/>
      <c r="AH68" s="243"/>
      <c r="AI68" s="243"/>
      <c r="AJ68" s="243"/>
      <c r="AK68" s="243"/>
      <c r="AL68" s="243"/>
      <c r="AM68" s="243"/>
      <c r="AN68" s="243"/>
      <c r="AO68" s="243"/>
      <c r="AP68" s="243"/>
      <c r="AQ68" s="243"/>
      <c r="AR68" s="243"/>
      <c r="AS68" s="243"/>
      <c r="AT68" s="243"/>
    </row>
    <row r="69" spans="1:46" x14ac:dyDescent="0.2">
      <c r="A69" s="243"/>
      <c r="B69" s="243"/>
      <c r="C69" s="243"/>
      <c r="D69" s="243"/>
      <c r="E69" s="243"/>
      <c r="F69" s="243"/>
      <c r="G69" s="243"/>
      <c r="H69" s="243"/>
      <c r="I69" s="243"/>
      <c r="J69" s="243"/>
      <c r="K69" s="243"/>
      <c r="L69" s="243"/>
      <c r="M69" s="243"/>
      <c r="N69" s="243"/>
      <c r="O69" s="243"/>
      <c r="P69" s="243"/>
      <c r="Q69" s="243"/>
      <c r="R69" s="243"/>
      <c r="S69" s="243"/>
      <c r="T69" s="243"/>
      <c r="U69" s="243"/>
      <c r="V69" s="243"/>
      <c r="W69" s="243"/>
      <c r="X69" s="243"/>
      <c r="Y69" s="243"/>
      <c r="Z69" s="243"/>
      <c r="AA69" s="243"/>
      <c r="AB69" s="243"/>
      <c r="AC69" s="243"/>
      <c r="AD69" s="243"/>
      <c r="AE69" s="243"/>
      <c r="AF69" s="243"/>
      <c r="AG69" s="243"/>
      <c r="AH69" s="243"/>
      <c r="AI69" s="243"/>
      <c r="AJ69" s="243"/>
      <c r="AK69" s="243"/>
      <c r="AL69" s="243"/>
      <c r="AM69" s="243"/>
      <c r="AN69" s="243"/>
      <c r="AO69" s="243"/>
      <c r="AP69" s="243"/>
      <c r="AQ69" s="243"/>
      <c r="AR69" s="243"/>
      <c r="AS69" s="243"/>
      <c r="AT69" s="243"/>
    </row>
    <row r="70" spans="1:46" x14ac:dyDescent="0.2">
      <c r="A70" s="243"/>
      <c r="B70" s="243"/>
      <c r="C70" s="243"/>
      <c r="D70" s="243"/>
      <c r="E70" s="243"/>
      <c r="F70" s="243"/>
      <c r="G70" s="243"/>
      <c r="H70" s="243"/>
      <c r="I70" s="243"/>
      <c r="J70" s="243"/>
      <c r="K70" s="243"/>
      <c r="L70" s="243"/>
      <c r="M70" s="243"/>
      <c r="N70" s="243"/>
      <c r="O70" s="243"/>
      <c r="P70" s="243"/>
      <c r="Q70" s="243"/>
      <c r="R70" s="243"/>
      <c r="S70" s="243"/>
      <c r="T70" s="243"/>
      <c r="U70" s="243"/>
      <c r="V70" s="243"/>
      <c r="W70" s="243"/>
      <c r="X70" s="243"/>
      <c r="Y70" s="243"/>
      <c r="Z70" s="243"/>
      <c r="AA70" s="243"/>
      <c r="AB70" s="243"/>
      <c r="AC70" s="243"/>
      <c r="AD70" s="243"/>
      <c r="AE70" s="243"/>
      <c r="AF70" s="243"/>
      <c r="AG70" s="243"/>
      <c r="AH70" s="243"/>
      <c r="AI70" s="243"/>
      <c r="AJ70" s="243"/>
      <c r="AK70" s="243"/>
      <c r="AL70" s="243"/>
      <c r="AM70" s="243"/>
      <c r="AN70" s="243"/>
      <c r="AO70" s="243"/>
      <c r="AP70" s="243"/>
      <c r="AQ70" s="243"/>
      <c r="AR70" s="243"/>
      <c r="AS70" s="243"/>
      <c r="AT70" s="243"/>
    </row>
    <row r="71" spans="1:46" x14ac:dyDescent="0.2">
      <c r="A71" s="243"/>
      <c r="B71" s="243"/>
      <c r="C71" s="243"/>
      <c r="D71" s="243"/>
      <c r="E71" s="243"/>
      <c r="F71" s="243"/>
      <c r="G71" s="243"/>
      <c r="H71" s="243"/>
      <c r="I71" s="243"/>
      <c r="J71" s="243"/>
      <c r="K71" s="243"/>
      <c r="L71" s="243"/>
      <c r="M71" s="243"/>
      <c r="N71" s="243"/>
      <c r="O71" s="243"/>
      <c r="P71" s="243"/>
      <c r="Q71" s="243"/>
      <c r="R71" s="243"/>
      <c r="S71" s="243"/>
      <c r="T71" s="243"/>
      <c r="U71" s="243"/>
      <c r="V71" s="243"/>
      <c r="W71" s="243"/>
      <c r="X71" s="243"/>
      <c r="Y71" s="243"/>
      <c r="Z71" s="243"/>
      <c r="AA71" s="243"/>
      <c r="AB71" s="243"/>
      <c r="AC71" s="243"/>
      <c r="AD71" s="243"/>
      <c r="AE71" s="243"/>
      <c r="AF71" s="243"/>
      <c r="AG71" s="243"/>
      <c r="AH71" s="243"/>
      <c r="AI71" s="243"/>
      <c r="AJ71" s="243"/>
      <c r="AK71" s="243"/>
      <c r="AL71" s="243"/>
      <c r="AM71" s="243"/>
      <c r="AN71" s="243"/>
      <c r="AO71" s="243"/>
      <c r="AP71" s="243"/>
      <c r="AQ71" s="243"/>
      <c r="AR71" s="243"/>
      <c r="AS71" s="243"/>
      <c r="AT71" s="243"/>
    </row>
    <row r="72" spans="1:46" x14ac:dyDescent="0.2">
      <c r="A72" s="243"/>
      <c r="B72" s="243"/>
      <c r="C72" s="243"/>
      <c r="D72" s="243"/>
      <c r="E72" s="243"/>
      <c r="F72" s="243"/>
      <c r="G72" s="243"/>
      <c r="H72" s="243"/>
      <c r="I72" s="243"/>
      <c r="J72" s="243"/>
      <c r="K72" s="243"/>
      <c r="L72" s="243"/>
      <c r="M72" s="243"/>
      <c r="N72" s="243"/>
      <c r="O72" s="243"/>
      <c r="P72" s="243"/>
      <c r="Q72" s="243"/>
      <c r="R72" s="243"/>
      <c r="S72" s="243"/>
      <c r="T72" s="243"/>
      <c r="U72" s="243"/>
      <c r="V72" s="243"/>
      <c r="W72" s="243"/>
      <c r="X72" s="243"/>
      <c r="Y72" s="243"/>
      <c r="Z72" s="243"/>
      <c r="AA72" s="243"/>
      <c r="AB72" s="243"/>
      <c r="AC72" s="243"/>
      <c r="AD72" s="243"/>
      <c r="AE72" s="243"/>
      <c r="AF72" s="243"/>
      <c r="AG72" s="243"/>
      <c r="AH72" s="243"/>
      <c r="AI72" s="243"/>
      <c r="AJ72" s="243"/>
      <c r="AK72" s="243"/>
      <c r="AL72" s="243"/>
      <c r="AM72" s="243"/>
      <c r="AN72" s="243"/>
      <c r="AO72" s="243"/>
      <c r="AP72" s="243"/>
      <c r="AQ72" s="243"/>
      <c r="AR72" s="243"/>
      <c r="AS72" s="243"/>
      <c r="AT72" s="243"/>
    </row>
    <row r="73" spans="1:46" x14ac:dyDescent="0.2">
      <c r="A73" s="243"/>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243"/>
      <c r="AL73" s="243"/>
      <c r="AM73" s="243"/>
      <c r="AN73" s="243"/>
      <c r="AO73" s="243"/>
      <c r="AP73" s="243"/>
      <c r="AQ73" s="243"/>
      <c r="AR73" s="243"/>
      <c r="AS73" s="243"/>
      <c r="AT73" s="243"/>
    </row>
    <row r="74" spans="1:46" x14ac:dyDescent="0.2">
      <c r="A74" s="243"/>
      <c r="B74" s="243"/>
      <c r="C74" s="243"/>
      <c r="D74" s="243"/>
      <c r="E74" s="243"/>
      <c r="F74" s="243"/>
      <c r="G74" s="243"/>
      <c r="H74" s="243"/>
      <c r="I74" s="243"/>
      <c r="J74" s="243"/>
      <c r="K74" s="243"/>
      <c r="L74" s="243"/>
      <c r="M74" s="243"/>
      <c r="N74" s="243"/>
      <c r="O74" s="243"/>
      <c r="P74" s="243"/>
      <c r="Q74" s="243"/>
      <c r="R74" s="243"/>
      <c r="S74" s="243"/>
      <c r="T74" s="243"/>
      <c r="U74" s="243"/>
      <c r="V74" s="243"/>
      <c r="W74" s="243"/>
      <c r="X74" s="243"/>
      <c r="Y74" s="243"/>
      <c r="Z74" s="243"/>
      <c r="AA74" s="243"/>
      <c r="AB74" s="243"/>
      <c r="AC74" s="243"/>
      <c r="AD74" s="243"/>
      <c r="AE74" s="243"/>
      <c r="AF74" s="243"/>
      <c r="AG74" s="243"/>
      <c r="AH74" s="243"/>
      <c r="AI74" s="243"/>
      <c r="AJ74" s="243"/>
      <c r="AK74" s="243"/>
      <c r="AL74" s="243"/>
      <c r="AM74" s="243"/>
      <c r="AN74" s="243"/>
      <c r="AO74" s="243"/>
      <c r="AP74" s="243"/>
      <c r="AQ74" s="243"/>
      <c r="AR74" s="243"/>
      <c r="AS74" s="243"/>
      <c r="AT74" s="243"/>
    </row>
    <row r="75" spans="1:46" x14ac:dyDescent="0.2">
      <c r="A75" s="243"/>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243"/>
      <c r="AL75" s="243"/>
      <c r="AM75" s="243"/>
      <c r="AN75" s="243"/>
      <c r="AO75" s="243"/>
      <c r="AP75" s="243"/>
      <c r="AQ75" s="243"/>
      <c r="AR75" s="243"/>
      <c r="AS75" s="243"/>
      <c r="AT75" s="243"/>
    </row>
    <row r="76" spans="1:46" x14ac:dyDescent="0.2">
      <c r="A76" s="243"/>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243"/>
      <c r="AL76" s="243"/>
      <c r="AM76" s="243"/>
      <c r="AN76" s="243"/>
      <c r="AO76" s="243"/>
      <c r="AP76" s="243"/>
      <c r="AQ76" s="243"/>
      <c r="AR76" s="243"/>
      <c r="AS76" s="243"/>
      <c r="AT76" s="243"/>
    </row>
    <row r="77" spans="1:46" x14ac:dyDescent="0.2">
      <c r="A77" s="243"/>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243"/>
      <c r="AL77" s="243"/>
      <c r="AM77" s="243"/>
      <c r="AN77" s="243"/>
      <c r="AO77" s="243"/>
      <c r="AP77" s="243"/>
      <c r="AQ77" s="243"/>
      <c r="AR77" s="243"/>
      <c r="AS77" s="243"/>
      <c r="AT77" s="243"/>
    </row>
    <row r="78" spans="1:46" x14ac:dyDescent="0.2">
      <c r="A78" s="243"/>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243"/>
      <c r="AL78" s="243"/>
      <c r="AM78" s="243"/>
      <c r="AN78" s="243"/>
      <c r="AO78" s="243"/>
      <c r="AP78" s="243"/>
      <c r="AQ78" s="243"/>
      <c r="AR78" s="243"/>
      <c r="AS78" s="243"/>
      <c r="AT78" s="243"/>
    </row>
    <row r="79" spans="1:46" x14ac:dyDescent="0.2">
      <c r="A79" s="243"/>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243"/>
      <c r="AL79" s="243"/>
      <c r="AM79" s="243"/>
      <c r="AN79" s="243"/>
      <c r="AO79" s="243"/>
      <c r="AP79" s="243"/>
      <c r="AQ79" s="243"/>
      <c r="AR79" s="243"/>
      <c r="AS79" s="243"/>
      <c r="AT79" s="243"/>
    </row>
    <row r="80" spans="1:46" x14ac:dyDescent="0.2">
      <c r="A80" s="243"/>
      <c r="B80" s="243"/>
      <c r="C80" s="243"/>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243"/>
      <c r="AL80" s="243"/>
      <c r="AM80" s="243"/>
      <c r="AN80" s="243"/>
      <c r="AO80" s="243"/>
      <c r="AP80" s="243"/>
      <c r="AQ80" s="243"/>
      <c r="AR80" s="243"/>
      <c r="AS80" s="243"/>
      <c r="AT80" s="243"/>
    </row>
    <row r="81" spans="1:46" x14ac:dyDescent="0.2">
      <c r="A81" s="243"/>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243"/>
      <c r="AL81" s="243"/>
      <c r="AM81" s="243"/>
      <c r="AN81" s="243"/>
      <c r="AO81" s="243"/>
      <c r="AP81" s="243"/>
      <c r="AQ81" s="243"/>
      <c r="AR81" s="243"/>
      <c r="AS81" s="243"/>
      <c r="AT81" s="243"/>
    </row>
    <row r="82" spans="1:46" x14ac:dyDescent="0.2">
      <c r="A82" s="24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c r="AK82" s="243"/>
      <c r="AL82" s="243"/>
      <c r="AM82" s="243"/>
      <c r="AN82" s="243"/>
      <c r="AO82" s="243"/>
      <c r="AP82" s="243"/>
      <c r="AQ82" s="243"/>
      <c r="AR82" s="243"/>
      <c r="AS82" s="243"/>
      <c r="AT82" s="243"/>
    </row>
    <row r="83" spans="1:46" x14ac:dyDescent="0.2">
      <c r="A83" s="243"/>
      <c r="B83" s="243"/>
      <c r="C83" s="243"/>
      <c r="D83" s="243"/>
      <c r="E83" s="243"/>
      <c r="F83" s="243"/>
      <c r="G83" s="243"/>
      <c r="H83" s="243"/>
      <c r="I83" s="243"/>
      <c r="J83" s="243"/>
      <c r="K83" s="243"/>
      <c r="L83" s="243"/>
      <c r="M83" s="243"/>
      <c r="N83" s="243"/>
      <c r="O83" s="243"/>
      <c r="P83" s="243"/>
      <c r="Q83" s="243"/>
      <c r="R83" s="243"/>
      <c r="S83" s="243"/>
      <c r="T83" s="243"/>
      <c r="U83" s="243"/>
      <c r="V83" s="243"/>
      <c r="W83" s="243"/>
      <c r="X83" s="243"/>
      <c r="Y83" s="243"/>
      <c r="Z83" s="243"/>
      <c r="AA83" s="243"/>
      <c r="AB83" s="243"/>
      <c r="AC83" s="243"/>
      <c r="AD83" s="243"/>
      <c r="AE83" s="243"/>
      <c r="AF83" s="243"/>
      <c r="AG83" s="243"/>
      <c r="AH83" s="243"/>
      <c r="AI83" s="243"/>
      <c r="AJ83" s="243"/>
      <c r="AK83" s="243"/>
      <c r="AL83" s="243"/>
      <c r="AM83" s="243"/>
      <c r="AN83" s="243"/>
      <c r="AO83" s="243"/>
      <c r="AP83" s="243"/>
      <c r="AQ83" s="243"/>
      <c r="AR83" s="243"/>
      <c r="AS83" s="243"/>
      <c r="AT83" s="243"/>
    </row>
    <row r="84" spans="1:46" x14ac:dyDescent="0.2">
      <c r="A84" s="243"/>
      <c r="B84" s="243"/>
      <c r="C84" s="243"/>
      <c r="D84" s="243"/>
      <c r="E84" s="243"/>
      <c r="F84" s="243"/>
      <c r="G84" s="243"/>
      <c r="H84" s="243"/>
      <c r="I84" s="243"/>
      <c r="J84" s="243"/>
      <c r="K84" s="243"/>
      <c r="L84" s="243"/>
      <c r="M84" s="243"/>
      <c r="N84" s="243"/>
      <c r="O84" s="243"/>
      <c r="P84" s="243"/>
      <c r="Q84" s="243"/>
      <c r="R84" s="243"/>
      <c r="S84" s="243"/>
      <c r="T84" s="243"/>
      <c r="U84" s="243"/>
      <c r="V84" s="243"/>
      <c r="W84" s="243"/>
      <c r="X84" s="243"/>
      <c r="Y84" s="243"/>
      <c r="Z84" s="243"/>
      <c r="AA84" s="243"/>
      <c r="AB84" s="243"/>
      <c r="AC84" s="243"/>
      <c r="AD84" s="243"/>
      <c r="AE84" s="243"/>
      <c r="AF84" s="243"/>
      <c r="AG84" s="243"/>
      <c r="AH84" s="243"/>
      <c r="AI84" s="243"/>
      <c r="AJ84" s="243"/>
      <c r="AK84" s="243"/>
      <c r="AL84" s="243"/>
      <c r="AM84" s="243"/>
      <c r="AN84" s="243"/>
      <c r="AO84" s="243"/>
      <c r="AP84" s="243"/>
      <c r="AQ84" s="243"/>
      <c r="AR84" s="243"/>
      <c r="AS84" s="243"/>
      <c r="AT84" s="243"/>
    </row>
    <row r="85" spans="1:46" x14ac:dyDescent="0.2">
      <c r="A85" s="243"/>
      <c r="B85" s="243"/>
      <c r="C85" s="243"/>
      <c r="D85" s="243"/>
      <c r="E85" s="243"/>
      <c r="F85" s="243"/>
      <c r="G85" s="243"/>
      <c r="H85" s="243"/>
      <c r="I85" s="243"/>
      <c r="J85" s="243"/>
      <c r="K85" s="243"/>
      <c r="L85" s="243"/>
      <c r="M85" s="243"/>
      <c r="N85" s="243"/>
      <c r="O85" s="243"/>
      <c r="P85" s="243"/>
      <c r="Q85" s="243"/>
      <c r="R85" s="243"/>
      <c r="S85" s="243"/>
      <c r="T85" s="243"/>
      <c r="U85" s="243"/>
      <c r="V85" s="243"/>
      <c r="W85" s="243"/>
      <c r="X85" s="243"/>
      <c r="Y85" s="243"/>
      <c r="Z85" s="243"/>
      <c r="AA85" s="243"/>
      <c r="AB85" s="243"/>
      <c r="AC85" s="243"/>
      <c r="AD85" s="243"/>
      <c r="AE85" s="243"/>
      <c r="AF85" s="243"/>
      <c r="AG85" s="243"/>
      <c r="AH85" s="243"/>
      <c r="AI85" s="243"/>
      <c r="AJ85" s="243"/>
      <c r="AK85" s="243"/>
      <c r="AL85" s="243"/>
      <c r="AM85" s="243"/>
      <c r="AN85" s="243"/>
      <c r="AO85" s="243"/>
      <c r="AP85" s="243"/>
      <c r="AQ85" s="243"/>
      <c r="AR85" s="243"/>
      <c r="AS85" s="243"/>
      <c r="AT85" s="243"/>
    </row>
    <row r="86" spans="1:46" x14ac:dyDescent="0.2">
      <c r="A86" s="243"/>
      <c r="B86" s="243"/>
      <c r="C86" s="243"/>
      <c r="D86" s="243"/>
      <c r="E86" s="243"/>
      <c r="F86" s="243"/>
      <c r="G86" s="243"/>
      <c r="H86" s="243"/>
      <c r="I86" s="243"/>
      <c r="J86" s="243"/>
      <c r="K86" s="243"/>
      <c r="L86" s="243"/>
      <c r="M86" s="243"/>
      <c r="N86" s="243"/>
      <c r="O86" s="243"/>
      <c r="P86" s="243"/>
      <c r="Q86" s="243"/>
      <c r="R86" s="243"/>
      <c r="S86" s="243"/>
      <c r="T86" s="243"/>
      <c r="U86" s="243"/>
      <c r="V86" s="243"/>
      <c r="W86" s="243"/>
      <c r="X86" s="243"/>
      <c r="Y86" s="243"/>
      <c r="Z86" s="243"/>
      <c r="AA86" s="243"/>
      <c r="AB86" s="243"/>
      <c r="AC86" s="243"/>
      <c r="AD86" s="243"/>
      <c r="AE86" s="243"/>
      <c r="AF86" s="243"/>
      <c r="AG86" s="243"/>
      <c r="AH86" s="243"/>
      <c r="AI86" s="243"/>
      <c r="AJ86" s="243"/>
      <c r="AK86" s="243"/>
      <c r="AL86" s="243"/>
      <c r="AM86" s="243"/>
      <c r="AN86" s="243"/>
      <c r="AO86" s="243"/>
      <c r="AP86" s="243"/>
      <c r="AQ86" s="243"/>
      <c r="AR86" s="243"/>
      <c r="AS86" s="243"/>
      <c r="AT86" s="243"/>
    </row>
    <row r="87" spans="1:46" x14ac:dyDescent="0.2">
      <c r="A87" s="243"/>
      <c r="B87" s="243"/>
      <c r="C87" s="243"/>
      <c r="D87" s="243"/>
      <c r="E87" s="243"/>
      <c r="F87" s="243"/>
      <c r="G87" s="243"/>
      <c r="H87" s="243"/>
      <c r="I87" s="243"/>
      <c r="J87" s="243"/>
      <c r="K87" s="243"/>
      <c r="L87" s="243"/>
      <c r="M87" s="243"/>
      <c r="N87" s="243"/>
      <c r="O87" s="243"/>
      <c r="P87" s="243"/>
      <c r="Q87" s="243"/>
      <c r="R87" s="243"/>
      <c r="S87" s="243"/>
      <c r="T87" s="243"/>
      <c r="U87" s="243"/>
      <c r="V87" s="243"/>
      <c r="W87" s="243"/>
      <c r="X87" s="243"/>
      <c r="Y87" s="243"/>
      <c r="Z87" s="243"/>
      <c r="AA87" s="243"/>
      <c r="AB87" s="243"/>
      <c r="AC87" s="243"/>
      <c r="AD87" s="243"/>
      <c r="AE87" s="243"/>
      <c r="AF87" s="243"/>
      <c r="AG87" s="243"/>
      <c r="AH87" s="243"/>
      <c r="AI87" s="243"/>
      <c r="AJ87" s="243"/>
      <c r="AK87" s="243"/>
      <c r="AL87" s="243"/>
      <c r="AM87" s="243"/>
      <c r="AN87" s="243"/>
      <c r="AO87" s="243"/>
      <c r="AP87" s="243"/>
      <c r="AQ87" s="243"/>
      <c r="AR87" s="243"/>
      <c r="AS87" s="243"/>
      <c r="AT87" s="243"/>
    </row>
    <row r="88" spans="1:46" x14ac:dyDescent="0.2">
      <c r="A88" s="243"/>
      <c r="B88" s="243"/>
      <c r="C88" s="243"/>
      <c r="D88" s="243"/>
      <c r="E88" s="243"/>
      <c r="F88" s="243"/>
      <c r="G88" s="243"/>
      <c r="H88" s="243"/>
      <c r="I88" s="243"/>
      <c r="J88" s="243"/>
      <c r="K88" s="243"/>
      <c r="L88" s="243"/>
      <c r="M88" s="243"/>
      <c r="N88" s="243"/>
      <c r="O88" s="243"/>
      <c r="P88" s="243"/>
      <c r="Q88" s="243"/>
      <c r="R88" s="243"/>
      <c r="S88" s="243"/>
      <c r="T88" s="243"/>
      <c r="U88" s="243"/>
      <c r="V88" s="243"/>
      <c r="W88" s="243"/>
      <c r="X88" s="243"/>
      <c r="Y88" s="243"/>
      <c r="Z88" s="243"/>
      <c r="AA88" s="243"/>
      <c r="AB88" s="243"/>
      <c r="AC88" s="243"/>
      <c r="AD88" s="243"/>
      <c r="AE88" s="243"/>
      <c r="AF88" s="243"/>
      <c r="AG88" s="243"/>
      <c r="AH88" s="243"/>
      <c r="AI88" s="243"/>
      <c r="AJ88" s="243"/>
      <c r="AK88" s="243"/>
      <c r="AL88" s="243"/>
      <c r="AM88" s="243"/>
      <c r="AN88" s="243"/>
      <c r="AO88" s="243"/>
      <c r="AP88" s="243"/>
      <c r="AQ88" s="243"/>
      <c r="AR88" s="243"/>
      <c r="AS88" s="243"/>
      <c r="AT88" s="243"/>
    </row>
    <row r="89" spans="1:46" x14ac:dyDescent="0.2">
      <c r="A89" s="243"/>
      <c r="B89" s="243"/>
      <c r="C89" s="243"/>
      <c r="D89" s="243"/>
      <c r="E89" s="243"/>
      <c r="F89" s="243"/>
      <c r="G89" s="243"/>
      <c r="H89" s="243"/>
      <c r="I89" s="243"/>
      <c r="J89" s="243"/>
      <c r="K89" s="243"/>
      <c r="L89" s="243"/>
      <c r="M89" s="243"/>
      <c r="N89" s="243"/>
      <c r="O89" s="243"/>
      <c r="P89" s="243"/>
      <c r="Q89" s="243"/>
      <c r="R89" s="243"/>
      <c r="S89" s="243"/>
      <c r="T89" s="243"/>
      <c r="U89" s="243"/>
      <c r="V89" s="243"/>
      <c r="W89" s="243"/>
      <c r="X89" s="243"/>
      <c r="Y89" s="243"/>
      <c r="Z89" s="243"/>
      <c r="AA89" s="243"/>
      <c r="AB89" s="243"/>
      <c r="AC89" s="243"/>
      <c r="AD89" s="243"/>
      <c r="AE89" s="243"/>
      <c r="AF89" s="243"/>
      <c r="AG89" s="243"/>
      <c r="AH89" s="243"/>
      <c r="AI89" s="243"/>
      <c r="AJ89" s="243"/>
      <c r="AK89" s="243"/>
      <c r="AL89" s="243"/>
      <c r="AM89" s="243"/>
      <c r="AN89" s="243"/>
      <c r="AO89" s="243"/>
      <c r="AP89" s="243"/>
      <c r="AQ89" s="243"/>
      <c r="AR89" s="243"/>
      <c r="AS89" s="243"/>
      <c r="AT89" s="243"/>
    </row>
    <row r="90" spans="1:46" x14ac:dyDescent="0.2">
      <c r="A90" s="243"/>
      <c r="B90" s="243"/>
      <c r="C90" s="243"/>
      <c r="D90" s="243"/>
      <c r="E90" s="243"/>
      <c r="F90" s="243"/>
      <c r="G90" s="243"/>
      <c r="H90" s="243"/>
      <c r="I90" s="243"/>
      <c r="J90" s="243"/>
      <c r="K90" s="243"/>
      <c r="L90" s="243"/>
      <c r="M90" s="243"/>
      <c r="N90" s="243"/>
      <c r="O90" s="243"/>
      <c r="P90" s="243"/>
      <c r="Q90" s="243"/>
      <c r="R90" s="243"/>
      <c r="S90" s="243"/>
      <c r="T90" s="243"/>
      <c r="U90" s="243"/>
      <c r="V90" s="243"/>
      <c r="W90" s="243"/>
      <c r="X90" s="243"/>
      <c r="Y90" s="243"/>
      <c r="Z90" s="243"/>
      <c r="AA90" s="243"/>
      <c r="AB90" s="243"/>
      <c r="AC90" s="243"/>
      <c r="AD90" s="243"/>
      <c r="AE90" s="243"/>
      <c r="AF90" s="243"/>
      <c r="AG90" s="243"/>
      <c r="AH90" s="243"/>
      <c r="AI90" s="243"/>
      <c r="AJ90" s="243"/>
      <c r="AK90" s="243"/>
      <c r="AL90" s="243"/>
      <c r="AM90" s="243"/>
      <c r="AN90" s="243"/>
      <c r="AO90" s="243"/>
      <c r="AP90" s="243"/>
      <c r="AQ90" s="243"/>
      <c r="AR90" s="243"/>
      <c r="AS90" s="243"/>
      <c r="AT90" s="243"/>
    </row>
    <row r="91" spans="1:46" x14ac:dyDescent="0.2">
      <c r="A91" s="243"/>
      <c r="B91" s="243"/>
      <c r="C91" s="243"/>
      <c r="D91" s="243"/>
      <c r="E91" s="243"/>
      <c r="F91" s="243"/>
      <c r="G91" s="243"/>
      <c r="H91" s="243"/>
      <c r="I91" s="243"/>
      <c r="J91" s="243"/>
      <c r="K91" s="243"/>
      <c r="L91" s="243"/>
      <c r="M91" s="243"/>
      <c r="N91" s="243"/>
      <c r="O91" s="243"/>
      <c r="P91" s="243"/>
      <c r="Q91" s="243"/>
      <c r="R91" s="243"/>
      <c r="S91" s="243"/>
      <c r="T91" s="243"/>
      <c r="U91" s="243"/>
      <c r="V91" s="243"/>
      <c r="W91" s="243"/>
      <c r="X91" s="243"/>
      <c r="Y91" s="243"/>
      <c r="Z91" s="243"/>
      <c r="AA91" s="243"/>
      <c r="AB91" s="243"/>
      <c r="AC91" s="243"/>
      <c r="AD91" s="243"/>
      <c r="AE91" s="243"/>
      <c r="AF91" s="243"/>
      <c r="AG91" s="243"/>
      <c r="AH91" s="243"/>
      <c r="AI91" s="243"/>
      <c r="AJ91" s="243"/>
      <c r="AK91" s="243"/>
      <c r="AL91" s="243"/>
      <c r="AM91" s="243"/>
      <c r="AN91" s="243"/>
      <c r="AO91" s="243"/>
      <c r="AP91" s="243"/>
      <c r="AQ91" s="243"/>
      <c r="AR91" s="243"/>
      <c r="AS91" s="243"/>
      <c r="AT91" s="243"/>
    </row>
    <row r="92" spans="1:46" x14ac:dyDescent="0.2">
      <c r="A92" s="243"/>
      <c r="B92" s="243"/>
      <c r="C92" s="243"/>
      <c r="D92" s="243"/>
      <c r="E92" s="243"/>
      <c r="F92" s="243"/>
      <c r="G92" s="243"/>
      <c r="H92" s="243"/>
      <c r="I92" s="243"/>
      <c r="J92" s="243"/>
      <c r="K92" s="243"/>
      <c r="L92" s="243"/>
      <c r="M92" s="243"/>
      <c r="N92" s="243"/>
      <c r="O92" s="243"/>
      <c r="P92" s="243"/>
      <c r="Q92" s="243"/>
      <c r="R92" s="243"/>
      <c r="S92" s="243"/>
      <c r="T92" s="243"/>
      <c r="U92" s="243"/>
      <c r="V92" s="243"/>
      <c r="W92" s="243"/>
      <c r="X92" s="243"/>
      <c r="Y92" s="243"/>
      <c r="Z92" s="243"/>
      <c r="AA92" s="243"/>
      <c r="AB92" s="243"/>
      <c r="AC92" s="243"/>
      <c r="AD92" s="243"/>
      <c r="AE92" s="243"/>
      <c r="AF92" s="243"/>
      <c r="AG92" s="243"/>
      <c r="AH92" s="243"/>
      <c r="AI92" s="243"/>
      <c r="AJ92" s="243"/>
      <c r="AK92" s="243"/>
      <c r="AL92" s="243"/>
      <c r="AM92" s="243"/>
      <c r="AN92" s="243"/>
      <c r="AO92" s="243"/>
      <c r="AP92" s="243"/>
      <c r="AQ92" s="243"/>
      <c r="AR92" s="243"/>
      <c r="AS92" s="243"/>
      <c r="AT92" s="243"/>
    </row>
    <row r="93" spans="1:46" x14ac:dyDescent="0.2">
      <c r="A93" s="243"/>
      <c r="B93" s="243"/>
      <c r="C93" s="243"/>
      <c r="D93" s="243"/>
      <c r="E93" s="243"/>
      <c r="F93" s="243"/>
      <c r="G93" s="243"/>
      <c r="H93" s="243"/>
      <c r="I93" s="243"/>
      <c r="J93" s="243"/>
      <c r="K93" s="243"/>
      <c r="L93" s="243"/>
      <c r="M93" s="243"/>
      <c r="N93" s="243"/>
      <c r="O93" s="243"/>
      <c r="P93" s="243"/>
      <c r="Q93" s="243"/>
      <c r="R93" s="243"/>
      <c r="S93" s="243"/>
      <c r="T93" s="243"/>
      <c r="U93" s="243"/>
      <c r="V93" s="243"/>
      <c r="W93" s="243"/>
      <c r="X93" s="243"/>
      <c r="Y93" s="243"/>
      <c r="Z93" s="243"/>
      <c r="AA93" s="243"/>
      <c r="AB93" s="243"/>
      <c r="AC93" s="243"/>
      <c r="AD93" s="243"/>
      <c r="AE93" s="243"/>
      <c r="AF93" s="243"/>
      <c r="AG93" s="243"/>
      <c r="AH93" s="243"/>
      <c r="AI93" s="243"/>
      <c r="AJ93" s="243"/>
      <c r="AK93" s="243"/>
      <c r="AL93" s="243"/>
      <c r="AM93" s="243"/>
      <c r="AN93" s="243"/>
      <c r="AO93" s="243"/>
      <c r="AP93" s="243"/>
      <c r="AQ93" s="243"/>
      <c r="AR93" s="243"/>
      <c r="AS93" s="243"/>
      <c r="AT93" s="243"/>
    </row>
    <row r="94" spans="1:46" x14ac:dyDescent="0.2">
      <c r="A94" s="243"/>
      <c r="B94" s="243"/>
      <c r="C94" s="243"/>
      <c r="D94" s="243"/>
      <c r="E94" s="243"/>
      <c r="F94" s="243"/>
      <c r="G94" s="243"/>
      <c r="H94" s="243"/>
      <c r="I94" s="243"/>
      <c r="J94" s="243"/>
      <c r="K94" s="243"/>
      <c r="L94" s="243"/>
      <c r="M94" s="243"/>
      <c r="N94" s="243"/>
      <c r="O94" s="243"/>
      <c r="P94" s="243"/>
      <c r="Q94" s="243"/>
      <c r="R94" s="243"/>
      <c r="S94" s="243"/>
      <c r="T94" s="243"/>
      <c r="U94" s="243"/>
      <c r="V94" s="243"/>
      <c r="W94" s="243"/>
      <c r="X94" s="243"/>
      <c r="Y94" s="243"/>
      <c r="Z94" s="243"/>
      <c r="AA94" s="243"/>
      <c r="AB94" s="243"/>
      <c r="AC94" s="243"/>
      <c r="AD94" s="243"/>
      <c r="AE94" s="243"/>
      <c r="AF94" s="243"/>
      <c r="AG94" s="243"/>
      <c r="AH94" s="243"/>
      <c r="AI94" s="243"/>
      <c r="AJ94" s="243"/>
      <c r="AK94" s="243"/>
      <c r="AL94" s="243"/>
      <c r="AM94" s="243"/>
      <c r="AN94" s="243"/>
      <c r="AO94" s="243"/>
      <c r="AP94" s="243"/>
      <c r="AQ94" s="243"/>
      <c r="AR94" s="243"/>
      <c r="AS94" s="243"/>
      <c r="AT94" s="243"/>
    </row>
    <row r="95" spans="1:46" x14ac:dyDescent="0.2">
      <c r="A95" s="243"/>
      <c r="B95" s="243"/>
      <c r="C95" s="243"/>
      <c r="D95" s="243"/>
      <c r="E95" s="243"/>
      <c r="F95" s="243"/>
      <c r="G95" s="243"/>
      <c r="H95" s="243"/>
      <c r="I95" s="243"/>
      <c r="J95" s="243"/>
      <c r="K95" s="243"/>
      <c r="L95" s="243"/>
      <c r="M95" s="243"/>
      <c r="N95" s="243"/>
      <c r="O95" s="243"/>
      <c r="P95" s="243"/>
      <c r="Q95" s="243"/>
      <c r="R95" s="243"/>
      <c r="S95" s="243"/>
      <c r="T95" s="243"/>
      <c r="U95" s="243"/>
      <c r="V95" s="243"/>
      <c r="W95" s="243"/>
      <c r="X95" s="243"/>
      <c r="Y95" s="243"/>
      <c r="Z95" s="243"/>
      <c r="AA95" s="243"/>
      <c r="AB95" s="243"/>
      <c r="AC95" s="243"/>
      <c r="AD95" s="243"/>
      <c r="AE95" s="243"/>
      <c r="AF95" s="243"/>
      <c r="AG95" s="243"/>
      <c r="AH95" s="243"/>
      <c r="AI95" s="243"/>
      <c r="AJ95" s="243"/>
      <c r="AK95" s="243"/>
      <c r="AL95" s="243"/>
      <c r="AM95" s="243"/>
      <c r="AN95" s="243"/>
      <c r="AO95" s="243"/>
      <c r="AP95" s="243"/>
      <c r="AQ95" s="243"/>
      <c r="AR95" s="243"/>
      <c r="AS95" s="243"/>
      <c r="AT95" s="243"/>
    </row>
    <row r="96" spans="1:46" x14ac:dyDescent="0.2">
      <c r="A96" s="243"/>
      <c r="B96" s="243"/>
      <c r="C96" s="243"/>
      <c r="D96" s="243"/>
      <c r="E96" s="243"/>
      <c r="F96" s="243"/>
      <c r="G96" s="243"/>
      <c r="H96" s="243"/>
      <c r="I96" s="243"/>
      <c r="J96" s="243"/>
      <c r="K96" s="243"/>
      <c r="L96" s="243"/>
      <c r="M96" s="243"/>
      <c r="N96" s="243"/>
      <c r="O96" s="243"/>
      <c r="P96" s="243"/>
      <c r="Q96" s="243"/>
      <c r="R96" s="243"/>
      <c r="S96" s="243"/>
      <c r="T96" s="243"/>
      <c r="U96" s="243"/>
      <c r="V96" s="243"/>
      <c r="W96" s="243"/>
      <c r="X96" s="243"/>
      <c r="Y96" s="243"/>
      <c r="Z96" s="243"/>
      <c r="AA96" s="243"/>
      <c r="AB96" s="243"/>
      <c r="AC96" s="243"/>
      <c r="AD96" s="243"/>
      <c r="AE96" s="243"/>
      <c r="AF96" s="243"/>
      <c r="AG96" s="243"/>
      <c r="AH96" s="243"/>
      <c r="AI96" s="243"/>
      <c r="AJ96" s="243"/>
      <c r="AK96" s="243"/>
      <c r="AL96" s="243"/>
      <c r="AM96" s="243"/>
      <c r="AN96" s="243"/>
      <c r="AO96" s="243"/>
      <c r="AP96" s="243"/>
      <c r="AQ96" s="243"/>
      <c r="AR96" s="243"/>
      <c r="AS96" s="243"/>
      <c r="AT96" s="243"/>
    </row>
    <row r="97" spans="1:46" x14ac:dyDescent="0.2">
      <c r="A97" s="243"/>
      <c r="B97" s="243"/>
      <c r="C97" s="243"/>
      <c r="D97" s="243"/>
      <c r="E97" s="243"/>
      <c r="F97" s="243"/>
      <c r="G97" s="243"/>
      <c r="H97" s="243"/>
      <c r="I97" s="243"/>
      <c r="J97" s="243"/>
      <c r="K97" s="243"/>
      <c r="L97" s="243"/>
      <c r="M97" s="243"/>
      <c r="N97" s="243"/>
      <c r="O97" s="243"/>
      <c r="P97" s="243"/>
      <c r="Q97" s="243"/>
      <c r="R97" s="243"/>
      <c r="S97" s="243"/>
      <c r="T97" s="243"/>
      <c r="U97" s="243"/>
      <c r="V97" s="243"/>
      <c r="W97" s="243"/>
      <c r="X97" s="243"/>
      <c r="Y97" s="243"/>
      <c r="Z97" s="243"/>
      <c r="AA97" s="243"/>
      <c r="AB97" s="243"/>
      <c r="AC97" s="243"/>
      <c r="AD97" s="243"/>
      <c r="AE97" s="243"/>
      <c r="AF97" s="243"/>
      <c r="AG97" s="243"/>
      <c r="AH97" s="243"/>
      <c r="AI97" s="243"/>
      <c r="AJ97" s="243"/>
      <c r="AK97" s="243"/>
      <c r="AL97" s="243"/>
      <c r="AM97" s="243"/>
      <c r="AN97" s="243"/>
      <c r="AO97" s="243"/>
      <c r="AP97" s="243"/>
      <c r="AQ97" s="243"/>
      <c r="AR97" s="243"/>
      <c r="AS97" s="243"/>
      <c r="AT97" s="243"/>
    </row>
    <row r="98" spans="1:46" x14ac:dyDescent="0.2">
      <c r="A98" s="243"/>
      <c r="B98" s="243"/>
      <c r="C98" s="243"/>
      <c r="D98" s="243"/>
      <c r="E98" s="243"/>
      <c r="F98" s="243"/>
      <c r="G98" s="243"/>
      <c r="H98" s="243"/>
      <c r="I98" s="243"/>
      <c r="J98" s="243"/>
      <c r="K98" s="243"/>
      <c r="L98" s="243"/>
      <c r="M98" s="243"/>
      <c r="N98" s="243"/>
      <c r="O98" s="243"/>
      <c r="P98" s="243"/>
      <c r="Q98" s="243"/>
      <c r="R98" s="243"/>
      <c r="S98" s="243"/>
      <c r="T98" s="243"/>
      <c r="U98" s="243"/>
      <c r="V98" s="243"/>
      <c r="W98" s="243"/>
      <c r="X98" s="243"/>
      <c r="Y98" s="243"/>
      <c r="Z98" s="243"/>
      <c r="AA98" s="243"/>
      <c r="AB98" s="243"/>
      <c r="AC98" s="243"/>
      <c r="AD98" s="243"/>
      <c r="AE98" s="243"/>
      <c r="AF98" s="243"/>
      <c r="AG98" s="243"/>
      <c r="AH98" s="243"/>
      <c r="AI98" s="243"/>
      <c r="AJ98" s="243"/>
      <c r="AK98" s="243"/>
      <c r="AL98" s="243"/>
      <c r="AM98" s="243"/>
      <c r="AN98" s="243"/>
      <c r="AO98" s="243"/>
      <c r="AP98" s="243"/>
      <c r="AQ98" s="243"/>
      <c r="AR98" s="243"/>
      <c r="AS98" s="243"/>
      <c r="AT98" s="243"/>
    </row>
    <row r="99" spans="1:46" x14ac:dyDescent="0.2">
      <c r="A99" s="243"/>
      <c r="B99" s="243"/>
      <c r="C99" s="243"/>
      <c r="D99" s="243"/>
      <c r="E99" s="243"/>
      <c r="F99" s="243"/>
      <c r="G99" s="243"/>
      <c r="H99" s="243"/>
      <c r="I99" s="243"/>
      <c r="J99" s="243"/>
      <c r="K99" s="243"/>
      <c r="L99" s="243"/>
      <c r="M99" s="243"/>
      <c r="N99" s="243"/>
      <c r="O99" s="243"/>
      <c r="P99" s="243"/>
      <c r="Q99" s="243"/>
      <c r="R99" s="243"/>
      <c r="S99" s="243"/>
      <c r="T99" s="243"/>
      <c r="U99" s="243"/>
      <c r="V99" s="243"/>
      <c r="W99" s="243"/>
      <c r="X99" s="243"/>
      <c r="Y99" s="243"/>
      <c r="Z99" s="243"/>
      <c r="AA99" s="243"/>
      <c r="AB99" s="243"/>
      <c r="AC99" s="243"/>
      <c r="AD99" s="243"/>
      <c r="AE99" s="243"/>
      <c r="AF99" s="243"/>
      <c r="AG99" s="243"/>
      <c r="AH99" s="243"/>
      <c r="AI99" s="243"/>
      <c r="AJ99" s="243"/>
      <c r="AK99" s="243"/>
      <c r="AL99" s="243"/>
      <c r="AM99" s="243"/>
      <c r="AN99" s="243"/>
      <c r="AO99" s="243"/>
      <c r="AP99" s="243"/>
      <c r="AQ99" s="243"/>
      <c r="AR99" s="243"/>
      <c r="AS99" s="243"/>
      <c r="AT99" s="243"/>
    </row>
    <row r="100" spans="1:46" x14ac:dyDescent="0.2">
      <c r="A100" s="243"/>
      <c r="B100" s="243"/>
      <c r="C100" s="243"/>
      <c r="D100" s="243"/>
      <c r="E100" s="243"/>
      <c r="F100" s="243"/>
      <c r="G100" s="243"/>
      <c r="H100" s="243"/>
      <c r="I100" s="243"/>
      <c r="J100" s="243"/>
      <c r="K100" s="243"/>
      <c r="L100" s="243"/>
      <c r="M100" s="243"/>
      <c r="N100" s="243"/>
      <c r="O100" s="243"/>
      <c r="P100" s="243"/>
      <c r="Q100" s="243"/>
      <c r="R100" s="243"/>
      <c r="S100" s="243"/>
      <c r="T100" s="243"/>
      <c r="U100" s="243"/>
      <c r="V100" s="243"/>
      <c r="W100" s="243"/>
      <c r="X100" s="243"/>
      <c r="Y100" s="243"/>
      <c r="Z100" s="243"/>
      <c r="AA100" s="243"/>
      <c r="AB100" s="243"/>
      <c r="AC100" s="243"/>
      <c r="AD100" s="243"/>
      <c r="AE100" s="243"/>
      <c r="AF100" s="243"/>
      <c r="AG100" s="243"/>
      <c r="AH100" s="243"/>
      <c r="AI100" s="243"/>
      <c r="AJ100" s="243"/>
      <c r="AK100" s="243"/>
      <c r="AL100" s="243"/>
      <c r="AM100" s="243"/>
      <c r="AN100" s="243"/>
      <c r="AO100" s="243"/>
      <c r="AP100" s="243"/>
      <c r="AQ100" s="243"/>
      <c r="AR100" s="243"/>
      <c r="AS100" s="243"/>
      <c r="AT100" s="243"/>
    </row>
    <row r="101" spans="1:46" x14ac:dyDescent="0.2">
      <c r="A101" s="243"/>
      <c r="B101" s="243"/>
      <c r="C101" s="243"/>
      <c r="D101" s="243"/>
      <c r="E101" s="243"/>
      <c r="F101" s="243"/>
      <c r="G101" s="243"/>
      <c r="H101" s="243"/>
      <c r="I101" s="243"/>
      <c r="J101" s="243"/>
      <c r="K101" s="243"/>
      <c r="L101" s="243"/>
      <c r="M101" s="243"/>
      <c r="N101" s="243"/>
      <c r="O101" s="243"/>
      <c r="P101" s="243"/>
      <c r="Q101" s="243"/>
      <c r="R101" s="243"/>
      <c r="S101" s="243"/>
      <c r="T101" s="243"/>
      <c r="U101" s="243"/>
      <c r="V101" s="243"/>
      <c r="W101" s="243"/>
      <c r="X101" s="243"/>
      <c r="Y101" s="243"/>
      <c r="Z101" s="243"/>
      <c r="AA101" s="243"/>
      <c r="AB101" s="243"/>
      <c r="AC101" s="243"/>
      <c r="AD101" s="243"/>
      <c r="AE101" s="243"/>
      <c r="AF101" s="243"/>
      <c r="AG101" s="243"/>
      <c r="AH101" s="243"/>
      <c r="AI101" s="243"/>
      <c r="AJ101" s="243"/>
      <c r="AK101" s="243"/>
      <c r="AL101" s="243"/>
      <c r="AM101" s="243"/>
      <c r="AN101" s="243"/>
      <c r="AO101" s="243"/>
      <c r="AP101" s="243"/>
      <c r="AQ101" s="243"/>
      <c r="AR101" s="243"/>
      <c r="AS101" s="243"/>
      <c r="AT101" s="243"/>
    </row>
    <row r="102" spans="1:46" x14ac:dyDescent="0.2">
      <c r="A102" s="243"/>
      <c r="B102" s="243"/>
      <c r="C102" s="243"/>
      <c r="D102" s="243"/>
      <c r="E102" s="243"/>
      <c r="F102" s="243"/>
      <c r="G102" s="243"/>
      <c r="H102" s="243"/>
      <c r="I102" s="243"/>
      <c r="J102" s="243"/>
      <c r="K102" s="243"/>
      <c r="L102" s="243"/>
      <c r="M102" s="243"/>
      <c r="N102" s="243"/>
      <c r="O102" s="243"/>
      <c r="P102" s="243"/>
      <c r="Q102" s="243"/>
      <c r="R102" s="243"/>
      <c r="S102" s="243"/>
      <c r="T102" s="243"/>
      <c r="U102" s="243"/>
      <c r="V102" s="243"/>
      <c r="W102" s="243"/>
      <c r="X102" s="243"/>
      <c r="Y102" s="243"/>
      <c r="Z102" s="243"/>
      <c r="AA102" s="243"/>
      <c r="AB102" s="243"/>
      <c r="AC102" s="243"/>
      <c r="AD102" s="243"/>
      <c r="AE102" s="243"/>
      <c r="AF102" s="243"/>
      <c r="AG102" s="243"/>
      <c r="AH102" s="243"/>
      <c r="AI102" s="243"/>
      <c r="AJ102" s="243"/>
      <c r="AK102" s="243"/>
      <c r="AL102" s="243"/>
      <c r="AM102" s="243"/>
      <c r="AN102" s="243"/>
      <c r="AO102" s="243"/>
      <c r="AP102" s="243"/>
      <c r="AQ102" s="243"/>
      <c r="AR102" s="243"/>
      <c r="AS102" s="243"/>
      <c r="AT102" s="243"/>
    </row>
    <row r="103" spans="1:46" x14ac:dyDescent="0.2">
      <c r="A103" s="243"/>
      <c r="B103" s="243"/>
      <c r="C103" s="243"/>
      <c r="D103" s="243"/>
      <c r="E103" s="243"/>
      <c r="F103" s="243"/>
      <c r="G103" s="243"/>
      <c r="H103" s="243"/>
      <c r="I103" s="243"/>
      <c r="J103" s="243"/>
      <c r="K103" s="243"/>
      <c r="L103" s="243"/>
      <c r="M103" s="243"/>
      <c r="N103" s="243"/>
      <c r="O103" s="243"/>
      <c r="P103" s="243"/>
      <c r="Q103" s="243"/>
      <c r="R103" s="243"/>
      <c r="S103" s="243"/>
      <c r="T103" s="243"/>
      <c r="U103" s="243"/>
      <c r="V103" s="243"/>
      <c r="W103" s="243"/>
      <c r="X103" s="243"/>
      <c r="Y103" s="243"/>
      <c r="Z103" s="243"/>
      <c r="AA103" s="243"/>
      <c r="AB103" s="243"/>
      <c r="AC103" s="243"/>
      <c r="AD103" s="243"/>
      <c r="AE103" s="243"/>
      <c r="AF103" s="243"/>
      <c r="AG103" s="243"/>
      <c r="AH103" s="243"/>
      <c r="AI103" s="243"/>
      <c r="AJ103" s="243"/>
      <c r="AK103" s="243"/>
      <c r="AL103" s="243"/>
      <c r="AM103" s="243"/>
      <c r="AN103" s="243"/>
      <c r="AO103" s="243"/>
      <c r="AP103" s="243"/>
      <c r="AQ103" s="243"/>
      <c r="AR103" s="243"/>
      <c r="AS103" s="243"/>
      <c r="AT103" s="243"/>
    </row>
    <row r="104" spans="1:46" x14ac:dyDescent="0.2">
      <c r="A104" s="243"/>
      <c r="B104" s="243"/>
      <c r="C104" s="243"/>
      <c r="D104" s="243"/>
      <c r="E104" s="243"/>
      <c r="F104" s="243"/>
      <c r="G104" s="243"/>
      <c r="H104" s="243"/>
      <c r="I104" s="243"/>
      <c r="J104" s="243"/>
      <c r="K104" s="243"/>
      <c r="L104" s="243"/>
      <c r="M104" s="243"/>
      <c r="N104" s="243"/>
      <c r="O104" s="243"/>
      <c r="P104" s="243"/>
      <c r="Q104" s="243"/>
      <c r="R104" s="243"/>
      <c r="S104" s="243"/>
      <c r="T104" s="243"/>
      <c r="U104" s="243"/>
      <c r="V104" s="243"/>
      <c r="W104" s="243"/>
      <c r="X104" s="243"/>
      <c r="Y104" s="243"/>
      <c r="Z104" s="243"/>
      <c r="AA104" s="243"/>
      <c r="AB104" s="243"/>
      <c r="AC104" s="243"/>
      <c r="AD104" s="243"/>
      <c r="AE104" s="243"/>
      <c r="AF104" s="243"/>
      <c r="AG104" s="243"/>
      <c r="AH104" s="243"/>
      <c r="AI104" s="243"/>
      <c r="AJ104" s="243"/>
      <c r="AK104" s="243"/>
      <c r="AL104" s="243"/>
      <c r="AM104" s="243"/>
      <c r="AN104" s="243"/>
      <c r="AO104" s="243"/>
      <c r="AP104" s="243"/>
      <c r="AQ104" s="243"/>
      <c r="AR104" s="243"/>
      <c r="AS104" s="243"/>
      <c r="AT104" s="243"/>
    </row>
    <row r="105" spans="1:46" x14ac:dyDescent="0.2">
      <c r="A105" s="243"/>
      <c r="B105" s="243"/>
      <c r="C105" s="243"/>
      <c r="D105" s="243"/>
      <c r="E105" s="243"/>
      <c r="F105" s="243"/>
      <c r="G105" s="243"/>
      <c r="H105" s="243"/>
      <c r="I105" s="243"/>
      <c r="J105" s="243"/>
      <c r="K105" s="243"/>
      <c r="L105" s="243"/>
      <c r="M105" s="243"/>
      <c r="N105" s="243"/>
      <c r="O105" s="243"/>
      <c r="P105" s="243"/>
      <c r="Q105" s="243"/>
      <c r="R105" s="243"/>
      <c r="S105" s="243"/>
      <c r="T105" s="243"/>
      <c r="U105" s="243"/>
      <c r="V105" s="243"/>
      <c r="W105" s="243"/>
      <c r="X105" s="243"/>
      <c r="Y105" s="243"/>
      <c r="Z105" s="243"/>
      <c r="AA105" s="243"/>
      <c r="AB105" s="243"/>
      <c r="AC105" s="243"/>
      <c r="AD105" s="243"/>
      <c r="AE105" s="243"/>
      <c r="AF105" s="243"/>
      <c r="AG105" s="243"/>
      <c r="AH105" s="243"/>
      <c r="AI105" s="243"/>
      <c r="AJ105" s="243"/>
      <c r="AK105" s="243"/>
      <c r="AL105" s="243"/>
      <c r="AM105" s="243"/>
      <c r="AN105" s="243"/>
      <c r="AO105" s="243"/>
      <c r="AP105" s="243"/>
      <c r="AQ105" s="243"/>
      <c r="AR105" s="243"/>
      <c r="AS105" s="243"/>
      <c r="AT105" s="243"/>
    </row>
    <row r="106" spans="1:46" x14ac:dyDescent="0.2">
      <c r="A106" s="243"/>
      <c r="B106" s="243"/>
      <c r="C106" s="243"/>
      <c r="D106" s="243"/>
      <c r="E106" s="243"/>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c r="AG106" s="243"/>
      <c r="AH106" s="243"/>
      <c r="AI106" s="243"/>
      <c r="AJ106" s="243"/>
      <c r="AK106" s="243"/>
      <c r="AL106" s="243"/>
      <c r="AM106" s="243"/>
      <c r="AN106" s="243"/>
      <c r="AO106" s="243"/>
      <c r="AP106" s="243"/>
      <c r="AQ106" s="243"/>
      <c r="AR106" s="243"/>
      <c r="AS106" s="243"/>
      <c r="AT106" s="243"/>
    </row>
    <row r="107" spans="1:46" x14ac:dyDescent="0.2">
      <c r="A107" s="243"/>
      <c r="B107" s="243"/>
      <c r="C107" s="243"/>
      <c r="D107" s="243"/>
      <c r="E107" s="243"/>
      <c r="F107" s="243"/>
      <c r="G107" s="243"/>
      <c r="H107" s="243"/>
      <c r="I107" s="243"/>
      <c r="J107" s="243"/>
      <c r="K107" s="243"/>
      <c r="L107" s="243"/>
      <c r="M107" s="243"/>
      <c r="N107" s="243"/>
      <c r="O107" s="243"/>
      <c r="P107" s="243"/>
      <c r="Q107" s="243"/>
      <c r="R107" s="243"/>
      <c r="S107" s="243"/>
      <c r="T107" s="243"/>
      <c r="U107" s="243"/>
      <c r="V107" s="243"/>
      <c r="W107" s="243"/>
      <c r="X107" s="243"/>
      <c r="Y107" s="243"/>
      <c r="Z107" s="243"/>
      <c r="AA107" s="243"/>
      <c r="AB107" s="243"/>
      <c r="AC107" s="243"/>
      <c r="AD107" s="243"/>
      <c r="AE107" s="243"/>
      <c r="AF107" s="243"/>
      <c r="AG107" s="243"/>
      <c r="AH107" s="243"/>
      <c r="AI107" s="243"/>
      <c r="AJ107" s="243"/>
      <c r="AK107" s="243"/>
      <c r="AL107" s="243"/>
      <c r="AM107" s="243"/>
      <c r="AN107" s="243"/>
      <c r="AO107" s="243"/>
      <c r="AP107" s="243"/>
      <c r="AQ107" s="243"/>
      <c r="AR107" s="243"/>
      <c r="AS107" s="243"/>
      <c r="AT107" s="243"/>
    </row>
    <row r="108" spans="1:46" x14ac:dyDescent="0.2">
      <c r="A108" s="243"/>
      <c r="B108" s="243"/>
      <c r="C108" s="243"/>
      <c r="D108" s="243"/>
      <c r="E108" s="243"/>
      <c r="F108" s="243"/>
      <c r="G108" s="243"/>
      <c r="H108" s="243"/>
      <c r="I108" s="243"/>
      <c r="J108" s="243"/>
      <c r="K108" s="243"/>
      <c r="L108" s="243"/>
      <c r="M108" s="243"/>
      <c r="N108" s="243"/>
      <c r="O108" s="243"/>
      <c r="P108" s="243"/>
      <c r="Q108" s="243"/>
      <c r="R108" s="243"/>
      <c r="S108" s="243"/>
      <c r="T108" s="243"/>
      <c r="U108" s="243"/>
      <c r="V108" s="243"/>
      <c r="W108" s="243"/>
      <c r="X108" s="243"/>
      <c r="Y108" s="243"/>
      <c r="Z108" s="243"/>
      <c r="AA108" s="243"/>
      <c r="AB108" s="243"/>
      <c r="AC108" s="243"/>
      <c r="AD108" s="243"/>
      <c r="AE108" s="243"/>
      <c r="AF108" s="243"/>
      <c r="AG108" s="243"/>
      <c r="AH108" s="243"/>
      <c r="AI108" s="243"/>
      <c r="AJ108" s="243"/>
      <c r="AK108" s="243"/>
      <c r="AL108" s="243"/>
      <c r="AM108" s="243"/>
      <c r="AN108" s="243"/>
      <c r="AO108" s="243"/>
      <c r="AP108" s="243"/>
      <c r="AQ108" s="243"/>
      <c r="AR108" s="243"/>
      <c r="AS108" s="243"/>
      <c r="AT108" s="243"/>
    </row>
    <row r="109" spans="1:46" x14ac:dyDescent="0.2">
      <c r="A109" s="243"/>
      <c r="B109" s="243"/>
      <c r="C109" s="243"/>
      <c r="D109" s="243"/>
      <c r="E109" s="243"/>
      <c r="F109" s="243"/>
      <c r="G109" s="243"/>
      <c r="H109" s="243"/>
      <c r="I109" s="243"/>
      <c r="J109" s="243"/>
      <c r="K109" s="243"/>
      <c r="L109" s="243"/>
      <c r="M109" s="243"/>
      <c r="N109" s="243"/>
      <c r="O109" s="243"/>
      <c r="P109" s="243"/>
      <c r="Q109" s="243"/>
      <c r="R109" s="243"/>
      <c r="S109" s="243"/>
      <c r="T109" s="243"/>
      <c r="U109" s="243"/>
      <c r="V109" s="243"/>
      <c r="W109" s="243"/>
      <c r="X109" s="243"/>
      <c r="Y109" s="243"/>
      <c r="Z109" s="243"/>
      <c r="AA109" s="243"/>
      <c r="AB109" s="243"/>
      <c r="AC109" s="243"/>
      <c r="AD109" s="243"/>
      <c r="AE109" s="243"/>
      <c r="AF109" s="243"/>
      <c r="AG109" s="243"/>
      <c r="AH109" s="243"/>
      <c r="AI109" s="243"/>
      <c r="AJ109" s="243"/>
      <c r="AK109" s="243"/>
      <c r="AL109" s="243"/>
      <c r="AM109" s="243"/>
      <c r="AN109" s="243"/>
      <c r="AO109" s="243"/>
      <c r="AP109" s="243"/>
      <c r="AQ109" s="243"/>
      <c r="AR109" s="243"/>
      <c r="AS109" s="243"/>
      <c r="AT109" s="243"/>
    </row>
    <row r="110" spans="1:46" x14ac:dyDescent="0.2">
      <c r="A110" s="243"/>
      <c r="B110" s="243"/>
      <c r="C110" s="243"/>
      <c r="D110" s="243"/>
      <c r="E110" s="243"/>
      <c r="F110" s="243"/>
      <c r="G110" s="243"/>
      <c r="H110" s="243"/>
      <c r="I110" s="243"/>
      <c r="J110" s="243"/>
      <c r="K110" s="243"/>
      <c r="L110" s="243"/>
      <c r="M110" s="243"/>
      <c r="N110" s="243"/>
      <c r="O110" s="243"/>
      <c r="P110" s="243"/>
      <c r="Q110" s="243"/>
      <c r="R110" s="243"/>
      <c r="S110" s="243"/>
      <c r="T110" s="243"/>
      <c r="U110" s="243"/>
      <c r="V110" s="243"/>
      <c r="W110" s="243"/>
      <c r="X110" s="243"/>
      <c r="Y110" s="243"/>
      <c r="Z110" s="243"/>
      <c r="AA110" s="243"/>
      <c r="AB110" s="243"/>
      <c r="AC110" s="243"/>
      <c r="AD110" s="243"/>
      <c r="AE110" s="243"/>
      <c r="AF110" s="243"/>
      <c r="AG110" s="243"/>
      <c r="AH110" s="243"/>
      <c r="AI110" s="243"/>
      <c r="AJ110" s="243"/>
      <c r="AK110" s="243"/>
      <c r="AL110" s="243"/>
      <c r="AM110" s="243"/>
      <c r="AN110" s="243"/>
      <c r="AO110" s="243"/>
      <c r="AP110" s="243"/>
      <c r="AQ110" s="243"/>
      <c r="AR110" s="243"/>
      <c r="AS110" s="243"/>
      <c r="AT110" s="243"/>
    </row>
    <row r="111" spans="1:46" x14ac:dyDescent="0.2">
      <c r="A111" s="243"/>
      <c r="B111" s="243"/>
      <c r="C111" s="243"/>
      <c r="D111" s="243"/>
      <c r="E111" s="243"/>
      <c r="F111" s="243"/>
      <c r="G111" s="243"/>
      <c r="H111" s="243"/>
      <c r="I111" s="243"/>
      <c r="J111" s="243"/>
      <c r="K111" s="243"/>
      <c r="L111" s="243"/>
      <c r="M111" s="243"/>
      <c r="N111" s="243"/>
      <c r="O111" s="243"/>
      <c r="P111" s="243"/>
      <c r="Q111" s="243"/>
      <c r="R111" s="243"/>
      <c r="S111" s="243"/>
      <c r="T111" s="243"/>
      <c r="U111" s="243"/>
      <c r="V111" s="243"/>
      <c r="W111" s="243"/>
      <c r="X111" s="243"/>
      <c r="Y111" s="243"/>
      <c r="Z111" s="243"/>
      <c r="AA111" s="243"/>
      <c r="AB111" s="243"/>
      <c r="AC111" s="243"/>
      <c r="AD111" s="243"/>
      <c r="AE111" s="243"/>
      <c r="AF111" s="243"/>
      <c r="AG111" s="243"/>
      <c r="AH111" s="243"/>
      <c r="AI111" s="243"/>
      <c r="AJ111" s="243"/>
      <c r="AK111" s="243"/>
      <c r="AL111" s="243"/>
      <c r="AM111" s="243"/>
      <c r="AN111" s="243"/>
      <c r="AO111" s="243"/>
      <c r="AP111" s="243"/>
      <c r="AQ111" s="243"/>
      <c r="AR111" s="243"/>
      <c r="AS111" s="243"/>
      <c r="AT111" s="243"/>
    </row>
    <row r="112" spans="1:46" x14ac:dyDescent="0.2">
      <c r="A112" s="243"/>
      <c r="B112" s="243"/>
      <c r="C112" s="243"/>
      <c r="D112" s="243"/>
      <c r="E112" s="243"/>
      <c r="F112" s="243"/>
      <c r="G112" s="243"/>
      <c r="H112" s="243"/>
      <c r="I112" s="243"/>
      <c r="J112" s="243"/>
      <c r="K112" s="243"/>
      <c r="L112" s="243"/>
      <c r="M112" s="243"/>
      <c r="N112" s="243"/>
      <c r="O112" s="243"/>
      <c r="P112" s="243"/>
      <c r="Q112" s="243"/>
      <c r="R112" s="243"/>
      <c r="S112" s="243"/>
      <c r="T112" s="243"/>
      <c r="U112" s="243"/>
      <c r="V112" s="243"/>
      <c r="W112" s="243"/>
      <c r="X112" s="243"/>
      <c r="Y112" s="243"/>
      <c r="Z112" s="243"/>
      <c r="AA112" s="243"/>
      <c r="AB112" s="243"/>
      <c r="AC112" s="243"/>
      <c r="AD112" s="243"/>
      <c r="AE112" s="243"/>
      <c r="AF112" s="243"/>
      <c r="AG112" s="243"/>
      <c r="AH112" s="243"/>
      <c r="AI112" s="243"/>
      <c r="AJ112" s="243"/>
      <c r="AK112" s="243"/>
      <c r="AL112" s="243"/>
      <c r="AM112" s="243"/>
      <c r="AN112" s="243"/>
      <c r="AO112" s="243"/>
      <c r="AP112" s="243"/>
      <c r="AQ112" s="243"/>
      <c r="AR112" s="243"/>
      <c r="AS112" s="243"/>
      <c r="AT112" s="243"/>
    </row>
    <row r="113" spans="1:46" x14ac:dyDescent="0.2">
      <c r="A113" s="243"/>
      <c r="B113" s="243"/>
      <c r="C113" s="243"/>
      <c r="D113" s="243"/>
      <c r="E113" s="243"/>
      <c r="F113" s="243"/>
      <c r="G113" s="243"/>
      <c r="H113" s="243"/>
      <c r="I113" s="243"/>
      <c r="J113" s="243"/>
      <c r="K113" s="243"/>
      <c r="L113" s="243"/>
      <c r="M113" s="243"/>
      <c r="N113" s="243"/>
      <c r="O113" s="243"/>
      <c r="P113" s="243"/>
      <c r="Q113" s="243"/>
      <c r="R113" s="243"/>
      <c r="S113" s="243"/>
      <c r="T113" s="243"/>
      <c r="U113" s="243"/>
      <c r="V113" s="243"/>
      <c r="W113" s="243"/>
      <c r="X113" s="243"/>
      <c r="Y113" s="243"/>
      <c r="Z113" s="243"/>
      <c r="AA113" s="243"/>
      <c r="AB113" s="243"/>
      <c r="AC113" s="243"/>
      <c r="AD113" s="243"/>
      <c r="AE113" s="243"/>
      <c r="AF113" s="243"/>
      <c r="AG113" s="243"/>
      <c r="AH113" s="243"/>
      <c r="AI113" s="243"/>
      <c r="AJ113" s="243"/>
      <c r="AK113" s="243"/>
      <c r="AL113" s="243"/>
      <c r="AM113" s="243"/>
      <c r="AN113" s="243"/>
      <c r="AO113" s="243"/>
      <c r="AP113" s="243"/>
      <c r="AQ113" s="243"/>
      <c r="AR113" s="243"/>
      <c r="AS113" s="243"/>
      <c r="AT113" s="243"/>
    </row>
    <row r="114" spans="1:46" x14ac:dyDescent="0.2">
      <c r="A114" s="243"/>
      <c r="B114" s="243"/>
      <c r="C114" s="243"/>
      <c r="D114" s="243"/>
      <c r="E114" s="243"/>
      <c r="F114" s="243"/>
      <c r="G114" s="243"/>
      <c r="H114" s="243"/>
      <c r="I114" s="243"/>
      <c r="J114" s="243"/>
      <c r="K114" s="243"/>
      <c r="L114" s="243"/>
      <c r="M114" s="243"/>
      <c r="N114" s="243"/>
      <c r="O114" s="243"/>
      <c r="P114" s="243"/>
      <c r="Q114" s="243"/>
      <c r="R114" s="243"/>
      <c r="S114" s="243"/>
      <c r="T114" s="243"/>
      <c r="U114" s="243"/>
      <c r="V114" s="243"/>
      <c r="W114" s="243"/>
      <c r="X114" s="243"/>
      <c r="Y114" s="243"/>
      <c r="Z114" s="243"/>
      <c r="AA114" s="243"/>
      <c r="AB114" s="243"/>
      <c r="AC114" s="243"/>
      <c r="AD114" s="243"/>
      <c r="AE114" s="243"/>
      <c r="AF114" s="243"/>
      <c r="AG114" s="243"/>
      <c r="AH114" s="243"/>
      <c r="AI114" s="243"/>
      <c r="AJ114" s="243"/>
      <c r="AK114" s="243"/>
      <c r="AL114" s="243"/>
      <c r="AM114" s="243"/>
      <c r="AN114" s="243"/>
      <c r="AO114" s="243"/>
      <c r="AP114" s="243"/>
      <c r="AQ114" s="243"/>
      <c r="AR114" s="243"/>
      <c r="AS114" s="243"/>
      <c r="AT114" s="243"/>
    </row>
    <row r="115" spans="1:46" x14ac:dyDescent="0.2">
      <c r="A115" s="243"/>
      <c r="B115" s="243"/>
      <c r="C115" s="243"/>
      <c r="D115" s="243"/>
      <c r="E115" s="243"/>
      <c r="F115" s="243"/>
      <c r="G115" s="243"/>
      <c r="H115" s="243"/>
      <c r="I115" s="243"/>
      <c r="J115" s="243"/>
      <c r="K115" s="243"/>
      <c r="L115" s="243"/>
      <c r="M115" s="243"/>
      <c r="N115" s="243"/>
      <c r="O115" s="243"/>
      <c r="P115" s="243"/>
      <c r="Q115" s="243"/>
      <c r="R115" s="243"/>
      <c r="S115" s="243"/>
      <c r="T115" s="243"/>
      <c r="U115" s="243"/>
      <c r="V115" s="243"/>
      <c r="W115" s="243"/>
      <c r="X115" s="243"/>
      <c r="Y115" s="243"/>
      <c r="Z115" s="243"/>
      <c r="AA115" s="243"/>
      <c r="AB115" s="243"/>
      <c r="AC115" s="243"/>
      <c r="AD115" s="243"/>
      <c r="AE115" s="243"/>
      <c r="AF115" s="243"/>
      <c r="AG115" s="243"/>
      <c r="AH115" s="243"/>
      <c r="AI115" s="243"/>
      <c r="AJ115" s="243"/>
      <c r="AK115" s="243"/>
      <c r="AL115" s="243"/>
      <c r="AM115" s="243"/>
      <c r="AN115" s="243"/>
      <c r="AO115" s="243"/>
      <c r="AP115" s="243"/>
      <c r="AQ115" s="243"/>
      <c r="AR115" s="243"/>
      <c r="AS115" s="243"/>
      <c r="AT115" s="243"/>
    </row>
    <row r="116" spans="1:46" x14ac:dyDescent="0.2">
      <c r="A116" s="243"/>
      <c r="B116" s="243"/>
      <c r="C116" s="243"/>
      <c r="D116" s="243"/>
      <c r="E116" s="243"/>
      <c r="F116" s="243"/>
      <c r="G116" s="243"/>
      <c r="H116" s="243"/>
      <c r="I116" s="243"/>
      <c r="J116" s="243"/>
      <c r="K116" s="243"/>
      <c r="L116" s="243"/>
      <c r="M116" s="243"/>
      <c r="N116" s="243"/>
      <c r="O116" s="243"/>
      <c r="P116" s="243"/>
      <c r="Q116" s="243"/>
      <c r="R116" s="243"/>
      <c r="S116" s="243"/>
      <c r="T116" s="243"/>
      <c r="U116" s="243"/>
      <c r="V116" s="243"/>
      <c r="W116" s="243"/>
      <c r="X116" s="243"/>
      <c r="Y116" s="243"/>
      <c r="Z116" s="243"/>
      <c r="AA116" s="243"/>
      <c r="AB116" s="243"/>
      <c r="AC116" s="243"/>
      <c r="AD116" s="243"/>
      <c r="AE116" s="243"/>
      <c r="AF116" s="243"/>
      <c r="AG116" s="243"/>
      <c r="AH116" s="243"/>
      <c r="AI116" s="243"/>
      <c r="AJ116" s="243"/>
      <c r="AK116" s="243"/>
      <c r="AL116" s="243"/>
      <c r="AM116" s="243"/>
      <c r="AN116" s="243"/>
      <c r="AO116" s="243"/>
      <c r="AP116" s="243"/>
      <c r="AQ116" s="243"/>
      <c r="AR116" s="243"/>
      <c r="AS116" s="243"/>
      <c r="AT116" s="243"/>
    </row>
    <row r="117" spans="1:46" x14ac:dyDescent="0.2">
      <c r="A117" s="243"/>
      <c r="B117" s="243"/>
      <c r="C117" s="243"/>
      <c r="D117" s="243"/>
      <c r="E117" s="243"/>
      <c r="F117" s="243"/>
      <c r="G117" s="243"/>
      <c r="H117" s="243"/>
      <c r="I117" s="243"/>
      <c r="J117" s="243"/>
      <c r="K117" s="243"/>
      <c r="L117" s="243"/>
      <c r="M117" s="243"/>
      <c r="N117" s="243"/>
      <c r="O117" s="243"/>
      <c r="P117" s="243"/>
      <c r="Q117" s="243"/>
      <c r="R117" s="243"/>
      <c r="S117" s="243"/>
      <c r="T117" s="243"/>
      <c r="U117" s="243"/>
      <c r="V117" s="243"/>
      <c r="W117" s="243"/>
      <c r="X117" s="243"/>
      <c r="Y117" s="243"/>
      <c r="Z117" s="243"/>
      <c r="AA117" s="243"/>
      <c r="AB117" s="243"/>
      <c r="AC117" s="243"/>
      <c r="AD117" s="243"/>
      <c r="AE117" s="243"/>
      <c r="AF117" s="243"/>
      <c r="AG117" s="243"/>
      <c r="AH117" s="243"/>
      <c r="AI117" s="243"/>
      <c r="AJ117" s="243"/>
      <c r="AK117" s="243"/>
      <c r="AL117" s="243"/>
      <c r="AM117" s="243"/>
      <c r="AN117" s="243"/>
      <c r="AO117" s="243"/>
      <c r="AP117" s="243"/>
      <c r="AQ117" s="243"/>
      <c r="AR117" s="243"/>
      <c r="AS117" s="243"/>
      <c r="AT117" s="243"/>
    </row>
    <row r="118" spans="1:46" x14ac:dyDescent="0.2">
      <c r="A118" s="243"/>
      <c r="B118" s="243"/>
      <c r="C118" s="243"/>
      <c r="D118" s="243"/>
      <c r="E118" s="243"/>
      <c r="F118" s="243"/>
      <c r="G118" s="243"/>
      <c r="H118" s="243"/>
      <c r="I118" s="243"/>
      <c r="J118" s="243"/>
      <c r="K118" s="243"/>
      <c r="L118" s="243"/>
      <c r="M118" s="243"/>
      <c r="N118" s="243"/>
      <c r="O118" s="243"/>
      <c r="P118" s="243"/>
      <c r="Q118" s="243"/>
      <c r="R118" s="243"/>
      <c r="S118" s="243"/>
      <c r="T118" s="243"/>
      <c r="U118" s="243"/>
      <c r="V118" s="243"/>
      <c r="W118" s="243"/>
      <c r="X118" s="243"/>
      <c r="Y118" s="243"/>
      <c r="Z118" s="243"/>
      <c r="AA118" s="243"/>
      <c r="AB118" s="243"/>
      <c r="AC118" s="243"/>
      <c r="AD118" s="243"/>
      <c r="AE118" s="243"/>
      <c r="AF118" s="243"/>
      <c r="AG118" s="243"/>
      <c r="AH118" s="243"/>
      <c r="AI118" s="243"/>
      <c r="AJ118" s="243"/>
      <c r="AK118" s="243"/>
      <c r="AL118" s="243"/>
      <c r="AM118" s="243"/>
      <c r="AN118" s="243"/>
      <c r="AO118" s="243"/>
      <c r="AP118" s="243"/>
      <c r="AQ118" s="243"/>
      <c r="AR118" s="243"/>
      <c r="AS118" s="243"/>
      <c r="AT118" s="243"/>
    </row>
    <row r="119" spans="1:46" x14ac:dyDescent="0.2">
      <c r="A119" s="243"/>
      <c r="B119" s="243"/>
      <c r="C119" s="243"/>
      <c r="D119" s="243"/>
      <c r="E119" s="243"/>
      <c r="F119" s="243"/>
      <c r="G119" s="243"/>
      <c r="H119" s="243"/>
      <c r="I119" s="243"/>
      <c r="J119" s="243"/>
      <c r="K119" s="243"/>
      <c r="L119" s="243"/>
      <c r="M119" s="243"/>
      <c r="N119" s="243"/>
      <c r="O119" s="243"/>
      <c r="P119" s="243"/>
      <c r="Q119" s="243"/>
      <c r="R119" s="243"/>
      <c r="S119" s="243"/>
      <c r="T119" s="243"/>
      <c r="U119" s="243"/>
      <c r="V119" s="243"/>
      <c r="W119" s="243"/>
      <c r="X119" s="243"/>
      <c r="Y119" s="243"/>
      <c r="Z119" s="243"/>
      <c r="AA119" s="243"/>
      <c r="AB119" s="243"/>
      <c r="AC119" s="243"/>
      <c r="AD119" s="243"/>
      <c r="AE119" s="243"/>
      <c r="AF119" s="243"/>
      <c r="AG119" s="243"/>
      <c r="AH119" s="243"/>
      <c r="AI119" s="243"/>
      <c r="AJ119" s="243"/>
      <c r="AK119" s="243"/>
      <c r="AL119" s="243"/>
      <c r="AM119" s="243"/>
      <c r="AN119" s="243"/>
      <c r="AO119" s="243"/>
      <c r="AP119" s="243"/>
      <c r="AQ119" s="243"/>
      <c r="AR119" s="243"/>
      <c r="AS119" s="243"/>
      <c r="AT119" s="243"/>
    </row>
    <row r="120" spans="1:46" x14ac:dyDescent="0.2">
      <c r="A120" s="243"/>
      <c r="B120" s="243"/>
      <c r="C120" s="243"/>
      <c r="D120" s="243"/>
      <c r="E120" s="243"/>
      <c r="F120" s="243"/>
      <c r="G120" s="243"/>
      <c r="H120" s="243"/>
      <c r="I120" s="243"/>
      <c r="J120" s="243"/>
      <c r="K120" s="243"/>
      <c r="L120" s="243"/>
      <c r="M120" s="243"/>
      <c r="N120" s="243"/>
      <c r="O120" s="243"/>
      <c r="P120" s="243"/>
      <c r="Q120" s="243"/>
      <c r="R120" s="243"/>
      <c r="S120" s="243"/>
      <c r="T120" s="243"/>
      <c r="U120" s="243"/>
      <c r="V120" s="243"/>
      <c r="W120" s="243"/>
      <c r="X120" s="243"/>
      <c r="Y120" s="243"/>
      <c r="Z120" s="243"/>
      <c r="AA120" s="243"/>
      <c r="AB120" s="243"/>
      <c r="AC120" s="243"/>
      <c r="AD120" s="243"/>
      <c r="AE120" s="243"/>
      <c r="AF120" s="243"/>
      <c r="AG120" s="243"/>
      <c r="AH120" s="243"/>
      <c r="AI120" s="243"/>
      <c r="AJ120" s="243"/>
      <c r="AK120" s="243"/>
      <c r="AL120" s="243"/>
      <c r="AM120" s="243"/>
      <c r="AN120" s="243"/>
      <c r="AO120" s="243"/>
      <c r="AP120" s="243"/>
      <c r="AQ120" s="243"/>
      <c r="AR120" s="243"/>
      <c r="AS120" s="243"/>
      <c r="AT120" s="243"/>
    </row>
    <row r="121" spans="1:46" x14ac:dyDescent="0.2">
      <c r="A121" s="243"/>
      <c r="B121" s="243"/>
      <c r="C121" s="243"/>
      <c r="D121" s="243"/>
      <c r="E121" s="243"/>
      <c r="F121" s="243"/>
      <c r="G121" s="243"/>
      <c r="H121" s="243"/>
      <c r="I121" s="243"/>
      <c r="J121" s="243"/>
      <c r="K121" s="243"/>
      <c r="L121" s="243"/>
      <c r="M121" s="243"/>
      <c r="N121" s="243"/>
      <c r="O121" s="243"/>
      <c r="P121" s="243"/>
      <c r="Q121" s="243"/>
      <c r="R121" s="243"/>
      <c r="S121" s="243"/>
      <c r="T121" s="243"/>
      <c r="U121" s="243"/>
      <c r="V121" s="243"/>
      <c r="W121" s="243"/>
      <c r="X121" s="243"/>
      <c r="Y121" s="243"/>
      <c r="Z121" s="243"/>
      <c r="AA121" s="243"/>
      <c r="AB121" s="243"/>
      <c r="AC121" s="243"/>
      <c r="AD121" s="243"/>
      <c r="AE121" s="243"/>
      <c r="AF121" s="243"/>
      <c r="AG121" s="243"/>
      <c r="AH121" s="243"/>
      <c r="AI121" s="243"/>
      <c r="AJ121" s="243"/>
      <c r="AK121" s="243"/>
      <c r="AL121" s="243"/>
      <c r="AM121" s="243"/>
      <c r="AN121" s="243"/>
      <c r="AO121" s="243"/>
      <c r="AP121" s="243"/>
      <c r="AQ121" s="243"/>
      <c r="AR121" s="243"/>
      <c r="AS121" s="243"/>
      <c r="AT121" s="243"/>
    </row>
    <row r="122" spans="1:46" x14ac:dyDescent="0.2">
      <c r="A122" s="243"/>
      <c r="B122" s="243"/>
      <c r="C122" s="243"/>
      <c r="D122" s="243"/>
      <c r="E122" s="243"/>
      <c r="F122" s="243"/>
      <c r="G122" s="243"/>
      <c r="H122" s="243"/>
      <c r="I122" s="243"/>
      <c r="J122" s="243"/>
      <c r="K122" s="243"/>
      <c r="L122" s="243"/>
      <c r="M122" s="243"/>
      <c r="N122" s="243"/>
      <c r="O122" s="243"/>
      <c r="P122" s="243"/>
      <c r="Q122" s="243"/>
      <c r="R122" s="243"/>
      <c r="S122" s="243"/>
      <c r="T122" s="243"/>
      <c r="U122" s="243"/>
      <c r="V122" s="243"/>
      <c r="W122" s="243"/>
      <c r="X122" s="243"/>
      <c r="Y122" s="243"/>
      <c r="Z122" s="243"/>
      <c r="AA122" s="243"/>
      <c r="AB122" s="243"/>
      <c r="AC122" s="243"/>
      <c r="AD122" s="243"/>
      <c r="AE122" s="243"/>
      <c r="AF122" s="243"/>
      <c r="AG122" s="243"/>
      <c r="AH122" s="243"/>
      <c r="AI122" s="243"/>
      <c r="AJ122" s="243"/>
      <c r="AK122" s="243"/>
      <c r="AL122" s="243"/>
      <c r="AM122" s="243"/>
      <c r="AN122" s="243"/>
      <c r="AO122" s="243"/>
      <c r="AP122" s="243"/>
      <c r="AQ122" s="243"/>
      <c r="AR122" s="243"/>
      <c r="AS122" s="243"/>
      <c r="AT122" s="243"/>
    </row>
    <row r="123" spans="1:46" x14ac:dyDescent="0.2">
      <c r="A123" s="243"/>
      <c r="B123" s="243"/>
      <c r="C123" s="243"/>
      <c r="D123" s="243"/>
      <c r="E123" s="243"/>
      <c r="F123" s="243"/>
      <c r="G123" s="243"/>
      <c r="H123" s="243"/>
      <c r="I123" s="243"/>
      <c r="J123" s="243"/>
      <c r="K123" s="243"/>
      <c r="L123" s="243"/>
      <c r="M123" s="243"/>
      <c r="N123" s="243"/>
      <c r="O123" s="243"/>
      <c r="P123" s="243"/>
      <c r="Q123" s="243"/>
      <c r="R123" s="243"/>
      <c r="S123" s="243"/>
      <c r="T123" s="243"/>
      <c r="U123" s="243"/>
      <c r="V123" s="243"/>
      <c r="W123" s="243"/>
      <c r="X123" s="243"/>
      <c r="Y123" s="243"/>
      <c r="Z123" s="243"/>
      <c r="AA123" s="243"/>
      <c r="AB123" s="243"/>
      <c r="AC123" s="243"/>
      <c r="AD123" s="243"/>
      <c r="AE123" s="243"/>
      <c r="AF123" s="243"/>
      <c r="AG123" s="243"/>
      <c r="AH123" s="243"/>
      <c r="AI123" s="243"/>
      <c r="AJ123" s="243"/>
      <c r="AK123" s="243"/>
      <c r="AL123" s="243"/>
      <c r="AM123" s="243"/>
      <c r="AN123" s="243"/>
      <c r="AO123" s="243"/>
      <c r="AP123" s="243"/>
      <c r="AQ123" s="243"/>
      <c r="AR123" s="243"/>
      <c r="AS123" s="243"/>
      <c r="AT123" s="243"/>
    </row>
    <row r="124" spans="1:46" x14ac:dyDescent="0.2">
      <c r="A124" s="243"/>
      <c r="B124" s="243"/>
      <c r="C124" s="243"/>
      <c r="D124" s="243"/>
      <c r="E124" s="243"/>
      <c r="F124" s="243"/>
      <c r="G124" s="243"/>
      <c r="H124" s="243"/>
      <c r="I124" s="243"/>
      <c r="J124" s="243"/>
      <c r="K124" s="243"/>
      <c r="L124" s="243"/>
      <c r="M124" s="243"/>
      <c r="N124" s="243"/>
      <c r="O124" s="243"/>
      <c r="P124" s="243"/>
      <c r="Q124" s="243"/>
      <c r="R124" s="243"/>
      <c r="S124" s="243"/>
      <c r="T124" s="243"/>
      <c r="U124" s="243"/>
      <c r="V124" s="243"/>
      <c r="W124" s="243"/>
      <c r="X124" s="243"/>
      <c r="Y124" s="243"/>
      <c r="Z124" s="243"/>
      <c r="AA124" s="243"/>
      <c r="AB124" s="243"/>
      <c r="AC124" s="243"/>
      <c r="AD124" s="243"/>
      <c r="AE124" s="243"/>
      <c r="AF124" s="243"/>
      <c r="AG124" s="243"/>
      <c r="AH124" s="243"/>
      <c r="AI124" s="243"/>
      <c r="AJ124" s="243"/>
      <c r="AK124" s="243"/>
      <c r="AL124" s="243"/>
      <c r="AM124" s="243"/>
      <c r="AN124" s="243"/>
      <c r="AO124" s="243"/>
      <c r="AP124" s="243"/>
      <c r="AQ124" s="243"/>
      <c r="AR124" s="243"/>
      <c r="AS124" s="243"/>
      <c r="AT124" s="243"/>
    </row>
    <row r="125" spans="1:46" x14ac:dyDescent="0.2">
      <c r="A125" s="243"/>
      <c r="B125" s="243"/>
      <c r="C125" s="243"/>
      <c r="D125" s="243"/>
      <c r="E125" s="243"/>
      <c r="F125" s="243"/>
      <c r="G125" s="243"/>
      <c r="H125" s="243"/>
      <c r="I125" s="243"/>
      <c r="J125" s="243"/>
      <c r="K125" s="243"/>
      <c r="L125" s="243"/>
      <c r="M125" s="243"/>
      <c r="N125" s="243"/>
      <c r="O125" s="243"/>
      <c r="P125" s="243"/>
      <c r="Q125" s="243"/>
      <c r="R125" s="243"/>
      <c r="S125" s="243"/>
      <c r="T125" s="243"/>
      <c r="U125" s="243"/>
      <c r="V125" s="243"/>
      <c r="W125" s="243"/>
      <c r="X125" s="243"/>
      <c r="Y125" s="243"/>
      <c r="Z125" s="243"/>
      <c r="AA125" s="243"/>
      <c r="AB125" s="243"/>
      <c r="AC125" s="243"/>
      <c r="AD125" s="243"/>
      <c r="AE125" s="243"/>
      <c r="AF125" s="243"/>
      <c r="AG125" s="243"/>
      <c r="AH125" s="243"/>
      <c r="AI125" s="243"/>
      <c r="AJ125" s="243"/>
      <c r="AK125" s="243"/>
      <c r="AL125" s="243"/>
      <c r="AM125" s="243"/>
      <c r="AN125" s="243"/>
      <c r="AO125" s="243"/>
      <c r="AP125" s="243"/>
      <c r="AQ125" s="243"/>
      <c r="AR125" s="243"/>
      <c r="AS125" s="243"/>
      <c r="AT125" s="243"/>
    </row>
    <row r="126" spans="1:46" x14ac:dyDescent="0.2">
      <c r="A126" s="243"/>
      <c r="B126" s="243"/>
      <c r="C126" s="243"/>
      <c r="D126" s="243"/>
      <c r="E126" s="243"/>
      <c r="F126" s="243"/>
      <c r="G126" s="243"/>
      <c r="H126" s="243"/>
      <c r="I126" s="243"/>
      <c r="J126" s="243"/>
      <c r="K126" s="243"/>
      <c r="L126" s="243"/>
      <c r="M126" s="243"/>
      <c r="N126" s="243"/>
      <c r="O126" s="243"/>
      <c r="P126" s="243"/>
      <c r="Q126" s="243"/>
      <c r="R126" s="243"/>
      <c r="S126" s="243"/>
      <c r="T126" s="243"/>
      <c r="U126" s="243"/>
      <c r="V126" s="243"/>
      <c r="W126" s="243"/>
      <c r="X126" s="243"/>
      <c r="Y126" s="243"/>
      <c r="Z126" s="243"/>
      <c r="AA126" s="243"/>
      <c r="AB126" s="243"/>
      <c r="AC126" s="243"/>
      <c r="AD126" s="243"/>
      <c r="AE126" s="243"/>
      <c r="AF126" s="243"/>
      <c r="AG126" s="243"/>
      <c r="AH126" s="243"/>
      <c r="AI126" s="243"/>
      <c r="AJ126" s="243"/>
      <c r="AK126" s="243"/>
      <c r="AL126" s="243"/>
      <c r="AM126" s="243"/>
      <c r="AN126" s="243"/>
      <c r="AO126" s="243"/>
      <c r="AP126" s="243"/>
      <c r="AQ126" s="243"/>
      <c r="AR126" s="243"/>
      <c r="AS126" s="243"/>
      <c r="AT126" s="243"/>
    </row>
    <row r="127" spans="1:46" x14ac:dyDescent="0.2">
      <c r="A127" s="243"/>
      <c r="B127" s="243"/>
      <c r="C127" s="243"/>
      <c r="D127" s="243"/>
      <c r="E127" s="243"/>
      <c r="F127" s="243"/>
      <c r="G127" s="243"/>
      <c r="H127" s="243"/>
      <c r="I127" s="243"/>
      <c r="J127" s="243"/>
      <c r="K127" s="243"/>
      <c r="L127" s="243"/>
      <c r="M127" s="243"/>
      <c r="N127" s="243"/>
      <c r="O127" s="243"/>
      <c r="P127" s="243"/>
      <c r="Q127" s="243"/>
      <c r="R127" s="243"/>
      <c r="S127" s="243"/>
      <c r="T127" s="243"/>
      <c r="U127" s="243"/>
      <c r="V127" s="243"/>
      <c r="W127" s="243"/>
      <c r="X127" s="243"/>
      <c r="Y127" s="243"/>
      <c r="Z127" s="243"/>
      <c r="AA127" s="243"/>
      <c r="AB127" s="243"/>
      <c r="AC127" s="243"/>
      <c r="AD127" s="243"/>
      <c r="AE127" s="243"/>
      <c r="AF127" s="243"/>
      <c r="AG127" s="243"/>
      <c r="AH127" s="243"/>
      <c r="AI127" s="243"/>
      <c r="AJ127" s="243"/>
      <c r="AK127" s="243"/>
      <c r="AL127" s="243"/>
      <c r="AM127" s="243"/>
      <c r="AN127" s="243"/>
      <c r="AO127" s="243"/>
      <c r="AP127" s="243"/>
      <c r="AQ127" s="243"/>
      <c r="AR127" s="243"/>
      <c r="AS127" s="243"/>
      <c r="AT127" s="243"/>
    </row>
    <row r="128" spans="1:46" x14ac:dyDescent="0.2">
      <c r="A128" s="243"/>
      <c r="B128" s="243"/>
      <c r="C128" s="243"/>
      <c r="D128" s="243"/>
      <c r="E128" s="243"/>
      <c r="F128" s="243"/>
      <c r="G128" s="243"/>
      <c r="H128" s="243"/>
      <c r="I128" s="243"/>
      <c r="J128" s="243"/>
      <c r="K128" s="243"/>
      <c r="L128" s="243"/>
      <c r="M128" s="243"/>
      <c r="N128" s="243"/>
      <c r="O128" s="243"/>
      <c r="P128" s="243"/>
      <c r="Q128" s="243"/>
      <c r="R128" s="243"/>
      <c r="S128" s="243"/>
      <c r="T128" s="243"/>
      <c r="U128" s="243"/>
      <c r="V128" s="243"/>
      <c r="W128" s="243"/>
      <c r="X128" s="243"/>
      <c r="Y128" s="243"/>
      <c r="Z128" s="243"/>
      <c r="AA128" s="243"/>
      <c r="AB128" s="243"/>
      <c r="AC128" s="243"/>
      <c r="AD128" s="243"/>
      <c r="AE128" s="243"/>
      <c r="AF128" s="243"/>
      <c r="AG128" s="243"/>
      <c r="AH128" s="243"/>
      <c r="AI128" s="243"/>
      <c r="AJ128" s="243"/>
      <c r="AK128" s="243"/>
      <c r="AL128" s="243"/>
      <c r="AM128" s="243"/>
      <c r="AN128" s="243"/>
      <c r="AO128" s="243"/>
      <c r="AP128" s="243"/>
      <c r="AQ128" s="243"/>
      <c r="AR128" s="243"/>
      <c r="AS128" s="243"/>
      <c r="AT128" s="243"/>
    </row>
    <row r="129" spans="1:46" x14ac:dyDescent="0.2">
      <c r="A129" s="243"/>
      <c r="B129" s="243"/>
      <c r="C129" s="243"/>
      <c r="D129" s="243"/>
      <c r="E129" s="243"/>
      <c r="F129" s="243"/>
      <c r="G129" s="243"/>
      <c r="H129" s="243"/>
      <c r="I129" s="243"/>
      <c r="J129" s="243"/>
      <c r="K129" s="243"/>
      <c r="L129" s="243"/>
      <c r="M129" s="243"/>
      <c r="N129" s="243"/>
      <c r="O129" s="243"/>
      <c r="P129" s="243"/>
      <c r="Q129" s="243"/>
      <c r="R129" s="243"/>
      <c r="S129" s="243"/>
      <c r="T129" s="243"/>
      <c r="U129" s="243"/>
      <c r="V129" s="243"/>
      <c r="W129" s="243"/>
      <c r="X129" s="243"/>
      <c r="Y129" s="243"/>
      <c r="Z129" s="243"/>
      <c r="AA129" s="243"/>
      <c r="AB129" s="243"/>
      <c r="AC129" s="243"/>
      <c r="AD129" s="243"/>
      <c r="AE129" s="243"/>
      <c r="AF129" s="243"/>
      <c r="AG129" s="243"/>
      <c r="AH129" s="243"/>
      <c r="AI129" s="243"/>
      <c r="AJ129" s="243"/>
      <c r="AK129" s="243"/>
      <c r="AL129" s="243"/>
      <c r="AM129" s="243"/>
      <c r="AN129" s="243"/>
      <c r="AO129" s="243"/>
      <c r="AP129" s="243"/>
      <c r="AQ129" s="243"/>
      <c r="AR129" s="243"/>
      <c r="AS129" s="243"/>
      <c r="AT129" s="243"/>
    </row>
    <row r="130" spans="1:46" x14ac:dyDescent="0.2">
      <c r="A130" s="243"/>
      <c r="B130" s="243"/>
      <c r="C130" s="243"/>
      <c r="D130" s="243"/>
      <c r="E130" s="243"/>
      <c r="F130" s="243"/>
      <c r="G130" s="243"/>
      <c r="H130" s="243"/>
      <c r="I130" s="243"/>
      <c r="J130" s="243"/>
      <c r="K130" s="243"/>
      <c r="L130" s="243"/>
      <c r="M130" s="243"/>
      <c r="N130" s="243"/>
      <c r="O130" s="243"/>
      <c r="P130" s="243"/>
      <c r="Q130" s="243"/>
      <c r="R130" s="243"/>
      <c r="S130" s="243"/>
      <c r="T130" s="243"/>
      <c r="U130" s="243"/>
      <c r="V130" s="243"/>
      <c r="W130" s="243"/>
      <c r="X130" s="243"/>
      <c r="Y130" s="243"/>
      <c r="Z130" s="243"/>
      <c r="AA130" s="243"/>
      <c r="AB130" s="243"/>
      <c r="AC130" s="243"/>
      <c r="AD130" s="243"/>
      <c r="AE130" s="243"/>
      <c r="AF130" s="243"/>
      <c r="AG130" s="243"/>
      <c r="AH130" s="243"/>
      <c r="AI130" s="243"/>
      <c r="AJ130" s="243"/>
      <c r="AK130" s="243"/>
      <c r="AL130" s="243"/>
      <c r="AM130" s="243"/>
      <c r="AN130" s="243"/>
      <c r="AO130" s="243"/>
      <c r="AP130" s="243"/>
      <c r="AQ130" s="243"/>
      <c r="AR130" s="243"/>
      <c r="AS130" s="243"/>
      <c r="AT130" s="243"/>
    </row>
    <row r="131" spans="1:46" x14ac:dyDescent="0.2">
      <c r="A131" s="243"/>
      <c r="B131" s="243"/>
      <c r="C131" s="243"/>
      <c r="D131" s="243"/>
      <c r="E131" s="243"/>
      <c r="F131" s="243"/>
      <c r="G131" s="243"/>
      <c r="H131" s="243"/>
      <c r="I131" s="243"/>
      <c r="J131" s="243"/>
      <c r="K131" s="243"/>
      <c r="L131" s="243"/>
      <c r="M131" s="243"/>
      <c r="N131" s="243"/>
      <c r="O131" s="243"/>
      <c r="P131" s="243"/>
      <c r="Q131" s="243"/>
      <c r="R131" s="243"/>
      <c r="S131" s="243"/>
      <c r="T131" s="243"/>
      <c r="U131" s="243"/>
      <c r="V131" s="243"/>
      <c r="W131" s="243"/>
      <c r="X131" s="243"/>
      <c r="Y131" s="243"/>
      <c r="Z131" s="243"/>
      <c r="AA131" s="243"/>
      <c r="AB131" s="243"/>
      <c r="AC131" s="243"/>
      <c r="AD131" s="243"/>
      <c r="AE131" s="243"/>
      <c r="AF131" s="243"/>
      <c r="AG131" s="243"/>
      <c r="AH131" s="243"/>
      <c r="AI131" s="243"/>
      <c r="AJ131" s="243"/>
      <c r="AK131" s="243"/>
      <c r="AL131" s="243"/>
      <c r="AM131" s="243"/>
      <c r="AN131" s="243"/>
      <c r="AO131" s="243"/>
      <c r="AP131" s="243"/>
      <c r="AQ131" s="243"/>
      <c r="AR131" s="243"/>
      <c r="AS131" s="243"/>
      <c r="AT131" s="243"/>
    </row>
    <row r="132" spans="1:46" x14ac:dyDescent="0.2">
      <c r="A132" s="243"/>
      <c r="B132" s="243"/>
      <c r="C132" s="243"/>
      <c r="D132" s="243"/>
      <c r="E132" s="243"/>
      <c r="F132" s="243"/>
      <c r="G132" s="243"/>
      <c r="H132" s="243"/>
      <c r="I132" s="243"/>
      <c r="J132" s="243"/>
      <c r="K132" s="243"/>
      <c r="L132" s="243"/>
      <c r="M132" s="243"/>
      <c r="N132" s="243"/>
      <c r="O132" s="243"/>
      <c r="P132" s="243"/>
      <c r="Q132" s="243"/>
      <c r="R132" s="243"/>
      <c r="S132" s="243"/>
      <c r="T132" s="243"/>
      <c r="U132" s="243"/>
      <c r="V132" s="243"/>
      <c r="W132" s="243"/>
      <c r="X132" s="243"/>
      <c r="Y132" s="243"/>
      <c r="Z132" s="243"/>
      <c r="AA132" s="243"/>
      <c r="AB132" s="243"/>
      <c r="AC132" s="243"/>
      <c r="AD132" s="243"/>
      <c r="AE132" s="243"/>
      <c r="AF132" s="243"/>
      <c r="AG132" s="243"/>
      <c r="AH132" s="243"/>
      <c r="AI132" s="243"/>
      <c r="AJ132" s="243"/>
      <c r="AK132" s="243"/>
      <c r="AL132" s="243"/>
      <c r="AM132" s="243"/>
      <c r="AN132" s="243"/>
      <c r="AO132" s="243"/>
      <c r="AP132" s="243"/>
      <c r="AQ132" s="243"/>
      <c r="AR132" s="243"/>
      <c r="AS132" s="243"/>
      <c r="AT132" s="243"/>
    </row>
    <row r="133" spans="1:46" x14ac:dyDescent="0.2">
      <c r="A133" s="243"/>
      <c r="B133" s="243"/>
      <c r="C133" s="243"/>
      <c r="D133" s="243"/>
      <c r="E133" s="243"/>
      <c r="F133" s="243"/>
      <c r="G133" s="243"/>
      <c r="H133" s="243"/>
      <c r="I133" s="243"/>
      <c r="J133" s="243"/>
      <c r="K133" s="243"/>
      <c r="L133" s="243"/>
      <c r="M133" s="243"/>
      <c r="N133" s="243"/>
      <c r="O133" s="243"/>
      <c r="P133" s="243"/>
      <c r="Q133" s="243"/>
      <c r="R133" s="243"/>
      <c r="S133" s="243"/>
      <c r="T133" s="243"/>
      <c r="U133" s="243"/>
      <c r="V133" s="243"/>
      <c r="W133" s="243"/>
      <c r="X133" s="243"/>
      <c r="Y133" s="243"/>
      <c r="Z133" s="243"/>
      <c r="AA133" s="243"/>
      <c r="AB133" s="243"/>
      <c r="AC133" s="243"/>
      <c r="AD133" s="243"/>
      <c r="AE133" s="243"/>
      <c r="AF133" s="243"/>
      <c r="AG133" s="243"/>
      <c r="AH133" s="243"/>
      <c r="AI133" s="243"/>
      <c r="AJ133" s="243"/>
      <c r="AK133" s="243"/>
      <c r="AL133" s="243"/>
      <c r="AM133" s="243"/>
      <c r="AN133" s="243"/>
      <c r="AO133" s="243"/>
      <c r="AP133" s="243"/>
      <c r="AQ133" s="243"/>
      <c r="AR133" s="243"/>
      <c r="AS133" s="243"/>
      <c r="AT133" s="243"/>
    </row>
    <row r="134" spans="1:46" x14ac:dyDescent="0.2">
      <c r="A134" s="243"/>
      <c r="B134" s="243"/>
      <c r="C134" s="243"/>
      <c r="D134" s="243"/>
      <c r="E134" s="243"/>
      <c r="F134" s="243"/>
      <c r="G134" s="243"/>
      <c r="H134" s="243"/>
      <c r="I134" s="243"/>
      <c r="J134" s="243"/>
      <c r="K134" s="243"/>
      <c r="L134" s="243"/>
      <c r="M134" s="243"/>
      <c r="N134" s="243"/>
      <c r="O134" s="243"/>
      <c r="P134" s="243"/>
      <c r="Q134" s="243"/>
      <c r="R134" s="243"/>
      <c r="S134" s="243"/>
      <c r="T134" s="243"/>
      <c r="U134" s="243"/>
      <c r="V134" s="243"/>
      <c r="W134" s="243"/>
      <c r="X134" s="243"/>
      <c r="Y134" s="243"/>
      <c r="Z134" s="243"/>
      <c r="AA134" s="243"/>
      <c r="AB134" s="243"/>
      <c r="AC134" s="243"/>
      <c r="AD134" s="243"/>
      <c r="AE134" s="243"/>
      <c r="AF134" s="243"/>
      <c r="AG134" s="243"/>
      <c r="AH134" s="243"/>
      <c r="AI134" s="243"/>
      <c r="AJ134" s="243"/>
      <c r="AK134" s="243"/>
      <c r="AL134" s="243"/>
      <c r="AM134" s="243"/>
      <c r="AN134" s="243"/>
      <c r="AO134" s="243"/>
      <c r="AP134" s="243"/>
      <c r="AQ134" s="243"/>
      <c r="AR134" s="243"/>
      <c r="AS134" s="243"/>
      <c r="AT134" s="243"/>
    </row>
  </sheetData>
  <sheetProtection password="C1AA" sheet="1" objects="1" scenarios="1"/>
  <mergeCells count="1">
    <mergeCell ref="C21:F21"/>
  </mergeCells>
  <phoneticPr fontId="54" type="noConversion"/>
  <hyperlinks>
    <hyperlink ref="C21" r:id="rId1"/>
  </hyperlinks>
  <pageMargins left="0.75" right="0.75" top="1" bottom="1" header="0.5" footer="0.5"/>
  <pageSetup paperSize="9" orientation="portrait"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1"/>
  <dimension ref="A1:BF115"/>
  <sheetViews>
    <sheetView showGridLines="0" tabSelected="1" zoomScaleNormal="100" workbookViewId="0">
      <selection activeCell="G7" sqref="G7"/>
    </sheetView>
  </sheetViews>
  <sheetFormatPr defaultRowHeight="12.75" x14ac:dyDescent="0.2"/>
  <cols>
    <col min="1" max="1" width="3.42578125" style="492" customWidth="1"/>
    <col min="2" max="2" width="22.7109375" style="492" customWidth="1"/>
    <col min="3" max="3" width="3.42578125" style="492" customWidth="1"/>
    <col min="4" max="4" width="3.85546875" style="493" customWidth="1"/>
    <col min="5" max="33" width="3.7109375" style="492" customWidth="1"/>
    <col min="34" max="34" width="5" style="493" hidden="1" customWidth="1"/>
    <col min="35" max="35" width="3.85546875" style="492" hidden="1" customWidth="1"/>
    <col min="36" max="36" width="4.85546875" style="492" hidden="1" customWidth="1"/>
    <col min="37" max="37" width="6.5703125" style="492" hidden="1" customWidth="1"/>
    <col min="38" max="38" width="6.7109375" style="492" hidden="1" customWidth="1"/>
    <col min="39" max="39" width="6" style="492" hidden="1" customWidth="1"/>
    <col min="40" max="40" width="5.42578125" style="492" hidden="1" customWidth="1"/>
    <col min="41" max="41" width="5.85546875" style="493" hidden="1" customWidth="1"/>
    <col min="42" max="42" width="4.7109375" style="493" hidden="1" customWidth="1"/>
    <col min="43" max="43" width="5" style="493" hidden="1" customWidth="1"/>
    <col min="44" max="44" width="6" style="493" customWidth="1"/>
    <col min="45" max="16384" width="9.140625" style="492"/>
  </cols>
  <sheetData>
    <row r="1" spans="1:58" s="465" customFormat="1" ht="22.5" customHeight="1" x14ac:dyDescent="0.2">
      <c r="A1" s="460" t="s">
        <v>23</v>
      </c>
      <c r="B1" s="461"/>
      <c r="C1" s="461"/>
      <c r="D1" s="462"/>
      <c r="E1" s="461"/>
      <c r="F1" s="461"/>
      <c r="G1" s="461"/>
      <c r="H1" s="461"/>
      <c r="I1" s="461"/>
      <c r="J1" s="463" t="s">
        <v>68</v>
      </c>
      <c r="K1" s="599"/>
      <c r="L1" s="600"/>
      <c r="M1" s="600"/>
      <c r="N1" s="600"/>
      <c r="O1" s="600"/>
      <c r="P1" s="600"/>
      <c r="Q1" s="600"/>
      <c r="R1" s="601"/>
      <c r="S1" s="462"/>
      <c r="T1" s="462"/>
      <c r="U1" s="464" t="s">
        <v>69</v>
      </c>
      <c r="V1" s="602"/>
      <c r="W1" s="603"/>
      <c r="X1" s="603"/>
      <c r="Y1" s="603"/>
      <c r="Z1" s="603"/>
      <c r="AA1" s="603"/>
      <c r="AB1" s="604"/>
      <c r="AC1" s="462"/>
      <c r="AD1" s="462"/>
      <c r="AE1" s="464" t="s">
        <v>70</v>
      </c>
      <c r="AF1" s="594"/>
      <c r="AG1" s="595"/>
      <c r="AO1" s="466"/>
      <c r="AP1" s="466"/>
      <c r="AQ1" s="466"/>
      <c r="AR1" s="462"/>
      <c r="AS1" s="462"/>
      <c r="AT1" s="462"/>
      <c r="AU1" s="462"/>
      <c r="AV1" s="462"/>
      <c r="AW1" s="462"/>
      <c r="AX1" s="462"/>
      <c r="AY1" s="462"/>
      <c r="AZ1" s="462"/>
      <c r="BA1" s="462"/>
      <c r="BB1" s="462"/>
      <c r="BC1" s="462"/>
      <c r="BD1" s="462"/>
      <c r="BE1" s="462"/>
      <c r="BF1" s="462"/>
    </row>
    <row r="2" spans="1:58" s="465" customFormat="1" ht="22.5" customHeight="1" x14ac:dyDescent="0.2">
      <c r="A2" s="467" t="s">
        <v>242</v>
      </c>
      <c r="B2" s="468"/>
      <c r="C2" s="468"/>
      <c r="D2" s="467"/>
      <c r="E2" s="467"/>
      <c r="F2" s="467"/>
      <c r="G2" s="462"/>
      <c r="H2" s="462"/>
      <c r="I2" s="462"/>
      <c r="J2" s="463" t="s">
        <v>67</v>
      </c>
      <c r="K2" s="596"/>
      <c r="L2" s="597"/>
      <c r="M2" s="597"/>
      <c r="N2" s="597"/>
      <c r="O2" s="597"/>
      <c r="P2" s="598"/>
      <c r="Q2" s="469"/>
      <c r="R2" s="469"/>
      <c r="S2" s="469"/>
      <c r="T2" s="470"/>
      <c r="U2" s="464" t="s">
        <v>215</v>
      </c>
      <c r="V2" s="605"/>
      <c r="W2" s="606"/>
      <c r="X2" s="606"/>
      <c r="Y2" s="606"/>
      <c r="Z2" s="606"/>
      <c r="AA2" s="606"/>
      <c r="AB2" s="606"/>
      <c r="AC2" s="606"/>
      <c r="AD2" s="607"/>
      <c r="AE2" s="471"/>
      <c r="AF2" s="471"/>
      <c r="AG2" s="462"/>
      <c r="AO2" s="466"/>
      <c r="AP2" s="466"/>
      <c r="AQ2" s="466"/>
      <c r="AR2" s="462"/>
      <c r="AS2" s="462"/>
      <c r="AT2" s="462"/>
      <c r="AU2" s="462"/>
      <c r="AV2" s="462"/>
      <c r="AW2" s="462"/>
      <c r="AX2" s="462"/>
      <c r="AY2" s="462"/>
      <c r="AZ2" s="462"/>
      <c r="BA2" s="462"/>
      <c r="BB2" s="462"/>
      <c r="BC2" s="462"/>
      <c r="BD2" s="462"/>
      <c r="BE2" s="462"/>
      <c r="BF2" s="462"/>
    </row>
    <row r="3" spans="1:58" s="465" customFormat="1" ht="24" customHeight="1" x14ac:dyDescent="0.25">
      <c r="A3" s="472" t="s">
        <v>219</v>
      </c>
      <c r="B3" s="473"/>
      <c r="C3" s="473"/>
      <c r="D3" s="462"/>
      <c r="E3" s="462"/>
      <c r="F3" s="462"/>
      <c r="G3" s="462"/>
      <c r="H3" s="462"/>
      <c r="I3" s="462"/>
      <c r="J3" s="462"/>
      <c r="K3" s="462"/>
      <c r="L3" s="473"/>
      <c r="M3" s="462"/>
      <c r="N3" s="462"/>
      <c r="O3" s="462"/>
      <c r="P3" s="462"/>
      <c r="Q3" s="462"/>
      <c r="R3" s="462"/>
      <c r="S3" s="462"/>
      <c r="T3" s="462"/>
      <c r="U3" s="462"/>
      <c r="V3" s="462"/>
      <c r="W3" s="462"/>
      <c r="X3" s="462"/>
      <c r="Y3" s="462"/>
      <c r="Z3" s="462"/>
      <c r="AA3" s="462"/>
      <c r="AB3" s="462"/>
      <c r="AC3" s="462"/>
      <c r="AD3" s="462"/>
      <c r="AE3" s="462"/>
      <c r="AF3" s="462"/>
      <c r="AG3" s="462"/>
      <c r="AH3" s="474"/>
      <c r="AI3" s="474"/>
      <c r="AJ3" s="474"/>
      <c r="AK3" s="474"/>
      <c r="AL3" s="474"/>
      <c r="AM3" s="474"/>
      <c r="AN3" s="466"/>
      <c r="AO3" s="466"/>
      <c r="AP3" s="466"/>
      <c r="AQ3" s="466"/>
      <c r="AR3" s="462"/>
      <c r="AS3" s="462"/>
      <c r="AT3" s="462"/>
      <c r="AU3" s="462"/>
      <c r="AV3" s="462"/>
      <c r="AW3" s="462"/>
      <c r="AX3" s="462"/>
      <c r="AY3" s="462"/>
      <c r="AZ3" s="462"/>
      <c r="BA3" s="462"/>
      <c r="BB3" s="462"/>
      <c r="BC3" s="462"/>
      <c r="BD3" s="462"/>
      <c r="BE3" s="462"/>
      <c r="BF3" s="462"/>
    </row>
    <row r="4" spans="1:58" s="484" customFormat="1" ht="3" customHeight="1" x14ac:dyDescent="0.2">
      <c r="A4" s="475"/>
      <c r="B4" s="475"/>
      <c r="C4" s="475"/>
      <c r="D4" s="476"/>
      <c r="E4" s="477">
        <v>1</v>
      </c>
      <c r="F4" s="477">
        <v>2</v>
      </c>
      <c r="G4" s="477">
        <v>3</v>
      </c>
      <c r="H4" s="477">
        <v>4</v>
      </c>
      <c r="I4" s="477">
        <v>5</v>
      </c>
      <c r="J4" s="477">
        <v>6</v>
      </c>
      <c r="K4" s="477">
        <v>7</v>
      </c>
      <c r="L4" s="477">
        <v>8</v>
      </c>
      <c r="M4" s="478">
        <v>9</v>
      </c>
      <c r="N4" s="478">
        <v>10</v>
      </c>
      <c r="O4" s="478">
        <v>11</v>
      </c>
      <c r="P4" s="478">
        <v>12</v>
      </c>
      <c r="Q4" s="478">
        <v>13</v>
      </c>
      <c r="R4" s="478">
        <v>14</v>
      </c>
      <c r="S4" s="478">
        <v>15</v>
      </c>
      <c r="T4" s="478">
        <v>16</v>
      </c>
      <c r="U4" s="478">
        <v>17</v>
      </c>
      <c r="V4" s="478">
        <v>18</v>
      </c>
      <c r="W4" s="478">
        <v>19</v>
      </c>
      <c r="X4" s="478">
        <v>20</v>
      </c>
      <c r="Y4" s="478">
        <v>21</v>
      </c>
      <c r="Z4" s="478">
        <v>22</v>
      </c>
      <c r="AA4" s="478">
        <v>23</v>
      </c>
      <c r="AB4" s="478">
        <v>24</v>
      </c>
      <c r="AC4" s="478">
        <v>25</v>
      </c>
      <c r="AD4" s="478">
        <v>26</v>
      </c>
      <c r="AE4" s="478">
        <v>27</v>
      </c>
      <c r="AF4" s="478">
        <v>28</v>
      </c>
      <c r="AG4" s="478">
        <v>29</v>
      </c>
      <c r="AH4" s="479" t="s">
        <v>16</v>
      </c>
      <c r="AI4" s="480"/>
      <c r="AJ4" s="480"/>
      <c r="AK4" s="480"/>
      <c r="AL4" s="480"/>
      <c r="AM4" s="481"/>
      <c r="AN4" s="482"/>
      <c r="AO4" s="482"/>
      <c r="AP4" s="482"/>
      <c r="AQ4" s="482"/>
      <c r="AR4" s="483"/>
      <c r="AS4" s="483"/>
      <c r="AT4" s="483"/>
      <c r="AU4" s="483"/>
      <c r="AV4" s="483"/>
      <c r="AW4" s="483"/>
      <c r="AX4" s="483"/>
      <c r="AY4" s="483"/>
      <c r="AZ4" s="483"/>
      <c r="BA4" s="483"/>
      <c r="BB4" s="483"/>
      <c r="BC4" s="483"/>
      <c r="BD4" s="483"/>
      <c r="BE4" s="483"/>
      <c r="BF4" s="483"/>
    </row>
    <row r="5" spans="1:58" ht="84" customHeight="1" x14ac:dyDescent="0.2">
      <c r="A5" s="485" t="s">
        <v>0</v>
      </c>
      <c r="B5" s="486" t="s">
        <v>25</v>
      </c>
      <c r="C5" s="487" t="s">
        <v>166</v>
      </c>
      <c r="D5" s="488" t="s">
        <v>167</v>
      </c>
      <c r="E5" s="384" t="str">
        <f>IF($B6&lt;&gt;"",$B6,"")</f>
        <v/>
      </c>
      <c r="F5" s="385" t="str">
        <f>IF($B7&lt;&gt;"",$B7,"")</f>
        <v/>
      </c>
      <c r="G5" s="385" t="str">
        <f>IF($B8&lt;&gt;"",$B8,"")</f>
        <v/>
      </c>
      <c r="H5" s="385" t="str">
        <f>IF($B9&lt;&gt;"",$B9,"")</f>
        <v/>
      </c>
      <c r="I5" s="385" t="str">
        <f>IF($B10&lt;&gt;"",$B10,"")</f>
        <v/>
      </c>
      <c r="J5" s="385" t="str">
        <f>IF($B11&lt;&gt;"",$B11,"")</f>
        <v/>
      </c>
      <c r="K5" s="385" t="str">
        <f>IF($B12&lt;&gt;"",$B12,"")</f>
        <v/>
      </c>
      <c r="L5" s="385" t="str">
        <f>IF($B13&lt;&gt;"",$B13,"")</f>
        <v/>
      </c>
      <c r="M5" s="385" t="str">
        <f>IF($B14&lt;&gt;"",$B14,"")</f>
        <v/>
      </c>
      <c r="N5" s="385" t="str">
        <f>IF($B15&lt;&gt;"",$B15,"")</f>
        <v/>
      </c>
      <c r="O5" s="385" t="str">
        <f>IF($B16&lt;&gt;"",$B16,"")</f>
        <v/>
      </c>
      <c r="P5" s="385" t="str">
        <f>IF($B17&lt;&gt;"",$B17,"")</f>
        <v/>
      </c>
      <c r="Q5" s="385" t="str">
        <f>IF($B18&lt;&gt;"",$B18,"")</f>
        <v/>
      </c>
      <c r="R5" s="385" t="str">
        <f>IF($B19&lt;&gt;"",$B19,"")</f>
        <v/>
      </c>
      <c r="S5" s="385" t="str">
        <f>IF($B20&lt;&gt;"",$B20,"")</f>
        <v/>
      </c>
      <c r="T5" s="385" t="str">
        <f>IF($B21&lt;&gt;"",$B21,"")</f>
        <v/>
      </c>
      <c r="U5" s="385" t="str">
        <f>IF($B22&lt;&gt;"",$B22,"")</f>
        <v/>
      </c>
      <c r="V5" s="385" t="str">
        <f>IF($B23&lt;&gt;"",$B23,"")</f>
        <v/>
      </c>
      <c r="W5" s="385" t="str">
        <f>IF($B24&lt;&gt;"",$B24,"")</f>
        <v/>
      </c>
      <c r="X5" s="385" t="str">
        <f>IF($B25&lt;&gt;"",$B25,"")</f>
        <v/>
      </c>
      <c r="Y5" s="385" t="str">
        <f>IF($B26&lt;&gt;"",$B26,"")</f>
        <v/>
      </c>
      <c r="Z5" s="385" t="str">
        <f>IF($B27&lt;&gt;"",$B27,"")</f>
        <v/>
      </c>
      <c r="AA5" s="385" t="str">
        <f>IF($B28&lt;&gt;"",$B28,"")</f>
        <v/>
      </c>
      <c r="AB5" s="385" t="str">
        <f>IF($B29&lt;&gt;"",$B29,"")</f>
        <v/>
      </c>
      <c r="AC5" s="385" t="str">
        <f>IF($B30&lt;&gt;"",$B30,"")</f>
        <v/>
      </c>
      <c r="AD5" s="385" t="str">
        <f>IF($B31&lt;&gt;"",$B31,"")</f>
        <v/>
      </c>
      <c r="AE5" s="385" t="str">
        <f>IF($B32&lt;&gt;"",$B32,"")</f>
        <v/>
      </c>
      <c r="AF5" s="385" t="str">
        <f>IF($B33&lt;&gt;"",$B33,"")</f>
        <v/>
      </c>
      <c r="AG5" s="386" t="str">
        <f>IF($B34&lt;&gt;"",$B34,"")</f>
        <v/>
      </c>
      <c r="AH5" s="489" t="s">
        <v>21</v>
      </c>
      <c r="AI5" s="490" t="s">
        <v>17</v>
      </c>
      <c r="AJ5" s="491" t="s">
        <v>18</v>
      </c>
      <c r="AK5" s="489" t="s">
        <v>29</v>
      </c>
      <c r="AL5" s="490" t="s">
        <v>19</v>
      </c>
      <c r="AM5" s="491" t="s">
        <v>20</v>
      </c>
      <c r="AR5" s="494"/>
      <c r="AS5" s="494"/>
      <c r="AT5" s="494"/>
      <c r="AU5" s="494"/>
      <c r="AV5" s="494"/>
      <c r="AW5" s="494"/>
      <c r="AX5" s="494"/>
      <c r="AY5" s="494"/>
      <c r="AZ5" s="494"/>
      <c r="BA5" s="494"/>
      <c r="BB5" s="494"/>
      <c r="BC5" s="494"/>
      <c r="BD5" s="494"/>
      <c r="BE5" s="494"/>
      <c r="BF5" s="494"/>
    </row>
    <row r="6" spans="1:58" s="503" customFormat="1" ht="11.25" x14ac:dyDescent="0.2">
      <c r="A6" s="495">
        <v>1</v>
      </c>
      <c r="B6" s="381"/>
      <c r="C6" s="390"/>
      <c r="D6" s="390"/>
      <c r="E6" s="40"/>
      <c r="F6" s="35"/>
      <c r="G6" s="4"/>
      <c r="H6" s="4"/>
      <c r="I6" s="4"/>
      <c r="J6" s="4"/>
      <c r="K6" s="4"/>
      <c r="L6" s="4"/>
      <c r="M6" s="4"/>
      <c r="N6" s="4"/>
      <c r="O6" s="4"/>
      <c r="P6" s="4"/>
      <c r="Q6" s="4"/>
      <c r="R6" s="4"/>
      <c r="S6" s="4"/>
      <c r="T6" s="4"/>
      <c r="U6" s="4"/>
      <c r="V6" s="5"/>
      <c r="W6" s="4"/>
      <c r="X6" s="4"/>
      <c r="Y6" s="4"/>
      <c r="Z6" s="4"/>
      <c r="AA6" s="4"/>
      <c r="AB6" s="33"/>
      <c r="AC6" s="33"/>
      <c r="AD6" s="33"/>
      <c r="AE6" s="33"/>
      <c r="AF6" s="33"/>
      <c r="AG6" s="34"/>
      <c r="AH6" s="499" t="str">
        <f>IF(OR($B6="",$D6&lt;&gt;""),"",COUNTIF($E6:$AG6,1))</f>
        <v/>
      </c>
      <c r="AI6" s="442" t="str">
        <f t="shared" ref="AI6:AI34" si="0">IF(OR($B6="",$D6&lt;&gt;""),"",COUNTIF($E6:$AG6,-1))</f>
        <v/>
      </c>
      <c r="AJ6" s="498" t="str">
        <f t="shared" ref="AJ6:AJ34" si="1">IF(OR($B6="",$D6&lt;&gt;""),"",COUNTA($B$6:$B$34)-1-COUNT(E6:AG6))</f>
        <v/>
      </c>
      <c r="AK6" s="499" t="str">
        <f t="array" ref="AK6:AK34">TRANSPOSE($E$35:$AG$35)</f>
        <v/>
      </c>
      <c r="AL6" s="442" t="str">
        <f t="array" ref="AL6:AL34">TRANSPOSE($E$36:$AG$36)</f>
        <v/>
      </c>
      <c r="AM6" s="452" t="str">
        <f t="array" ref="AM6:AM34">TRANSPOSE($E$37:$AG$37)</f>
        <v/>
      </c>
      <c r="AN6" s="500" t="str">
        <f>IF(B6="","",IF(COUNT(AK6:AL6)=0,"",SUM(AK6:AL6)))</f>
        <v/>
      </c>
      <c r="AO6" s="501"/>
      <c r="AP6" s="501"/>
      <c r="AQ6" s="501"/>
      <c r="AR6" s="502"/>
      <c r="AS6" s="502"/>
      <c r="AT6" s="502"/>
      <c r="AU6" s="502"/>
      <c r="AV6" s="502"/>
      <c r="AW6" s="502"/>
      <c r="AX6" s="502"/>
      <c r="AY6" s="502"/>
      <c r="AZ6" s="502"/>
      <c r="BA6" s="502"/>
      <c r="BB6" s="502"/>
      <c r="BC6" s="502"/>
      <c r="BD6" s="502"/>
      <c r="BE6" s="502"/>
      <c r="BF6" s="502"/>
    </row>
    <row r="7" spans="1:58" s="503" customFormat="1" ht="11.25" x14ac:dyDescent="0.2">
      <c r="A7" s="504">
        <v>2</v>
      </c>
      <c r="B7" s="382"/>
      <c r="C7" s="391"/>
      <c r="D7" s="392"/>
      <c r="E7" s="36"/>
      <c r="F7" s="40"/>
      <c r="G7" s="35"/>
      <c r="H7" s="4"/>
      <c r="I7" s="4"/>
      <c r="J7" s="4"/>
      <c r="K7" s="4"/>
      <c r="L7" s="4"/>
      <c r="M7" s="4"/>
      <c r="N7" s="4"/>
      <c r="O7" s="4"/>
      <c r="P7" s="4"/>
      <c r="Q7" s="4"/>
      <c r="R7" s="4"/>
      <c r="S7" s="4"/>
      <c r="T7" s="4"/>
      <c r="U7" s="4"/>
      <c r="V7" s="4"/>
      <c r="W7" s="4"/>
      <c r="X7" s="4"/>
      <c r="Y7" s="4"/>
      <c r="Z7" s="4"/>
      <c r="AA7" s="4"/>
      <c r="AB7" s="4"/>
      <c r="AC7" s="4"/>
      <c r="AD7" s="4"/>
      <c r="AE7" s="4"/>
      <c r="AF7" s="4"/>
      <c r="AG7" s="6"/>
      <c r="AH7" s="506" t="str">
        <f t="shared" ref="AH7:AH34" si="2">IF(OR($B7="",$D7&lt;&gt;""),"",COUNTIF($E7:$AG7,1))</f>
        <v/>
      </c>
      <c r="AI7" s="444" t="str">
        <f t="shared" si="0"/>
        <v/>
      </c>
      <c r="AJ7" s="505" t="str">
        <f t="shared" si="1"/>
        <v/>
      </c>
      <c r="AK7" s="506" t="str">
        <v/>
      </c>
      <c r="AL7" s="444" t="str">
        <v/>
      </c>
      <c r="AM7" s="454" t="str">
        <v/>
      </c>
      <c r="AN7" s="500" t="str">
        <f t="shared" ref="AN7:AN34" si="3">IF(B7="","",IF(COUNT(AK7:AL7)=0,"",SUM(AK7:AL7)))</f>
        <v/>
      </c>
      <c r="AO7" s="501"/>
      <c r="AP7" s="501"/>
      <c r="AQ7" s="501"/>
      <c r="AR7" s="502"/>
      <c r="AS7" s="502"/>
      <c r="AT7" s="502"/>
      <c r="AU7" s="502"/>
      <c r="AV7" s="502"/>
      <c r="AW7" s="502"/>
      <c r="AX7" s="502"/>
      <c r="AY7" s="502"/>
      <c r="AZ7" s="502"/>
      <c r="BA7" s="502"/>
      <c r="BB7" s="502"/>
      <c r="BC7" s="502"/>
      <c r="BD7" s="502"/>
      <c r="BE7" s="502"/>
      <c r="BF7" s="502"/>
    </row>
    <row r="8" spans="1:58" s="503" customFormat="1" ht="11.25" x14ac:dyDescent="0.2">
      <c r="A8" s="504">
        <v>3</v>
      </c>
      <c r="B8" s="382"/>
      <c r="C8" s="391"/>
      <c r="D8" s="392"/>
      <c r="E8" s="7"/>
      <c r="F8" s="37"/>
      <c r="G8" s="40"/>
      <c r="H8" s="35"/>
      <c r="I8" s="4"/>
      <c r="J8" s="4"/>
      <c r="K8" s="4"/>
      <c r="L8" s="4"/>
      <c r="M8" s="4"/>
      <c r="N8" s="4"/>
      <c r="O8" s="4"/>
      <c r="P8" s="4"/>
      <c r="Q8" s="4"/>
      <c r="R8" s="4"/>
      <c r="S8" s="4"/>
      <c r="T8" s="4"/>
      <c r="U8" s="4"/>
      <c r="V8" s="4"/>
      <c r="W8" s="4"/>
      <c r="X8" s="4"/>
      <c r="Y8" s="4"/>
      <c r="Z8" s="4"/>
      <c r="AA8" s="4"/>
      <c r="AB8" s="4"/>
      <c r="AC8" s="4"/>
      <c r="AD8" s="4"/>
      <c r="AE8" s="4"/>
      <c r="AF8" s="4"/>
      <c r="AG8" s="6"/>
      <c r="AH8" s="506" t="str">
        <f t="shared" si="2"/>
        <v/>
      </c>
      <c r="AI8" s="444" t="str">
        <f t="shared" si="0"/>
        <v/>
      </c>
      <c r="AJ8" s="505" t="str">
        <f t="shared" si="1"/>
        <v/>
      </c>
      <c r="AK8" s="506" t="str">
        <v/>
      </c>
      <c r="AL8" s="444" t="str">
        <v/>
      </c>
      <c r="AM8" s="454" t="str">
        <v/>
      </c>
      <c r="AN8" s="500" t="str">
        <f t="shared" si="3"/>
        <v/>
      </c>
      <c r="AO8" s="501"/>
      <c r="AP8" s="501"/>
      <c r="AQ8" s="501"/>
      <c r="AR8" s="502"/>
      <c r="AS8" s="502"/>
      <c r="AT8" s="502"/>
      <c r="AU8" s="502"/>
      <c r="AV8" s="502"/>
      <c r="AW8" s="502"/>
      <c r="AX8" s="502"/>
      <c r="AY8" s="502"/>
      <c r="AZ8" s="502"/>
      <c r="BA8" s="502"/>
      <c r="BB8" s="502"/>
      <c r="BC8" s="502"/>
      <c r="BD8" s="502"/>
      <c r="BE8" s="502"/>
      <c r="BF8" s="502"/>
    </row>
    <row r="9" spans="1:58" s="503" customFormat="1" ht="11.25" x14ac:dyDescent="0.2">
      <c r="A9" s="504">
        <v>4</v>
      </c>
      <c r="B9" s="382"/>
      <c r="C9" s="391"/>
      <c r="D9" s="392"/>
      <c r="E9" s="7"/>
      <c r="F9" s="4"/>
      <c r="G9" s="37"/>
      <c r="H9" s="40"/>
      <c r="I9" s="35"/>
      <c r="J9" s="4"/>
      <c r="K9" s="5"/>
      <c r="L9" s="4"/>
      <c r="M9" s="5"/>
      <c r="N9" s="5"/>
      <c r="O9" s="5"/>
      <c r="P9" s="5"/>
      <c r="Q9" s="5"/>
      <c r="R9" s="5"/>
      <c r="S9" s="5"/>
      <c r="T9" s="5"/>
      <c r="U9" s="5"/>
      <c r="V9" s="5"/>
      <c r="W9" s="5"/>
      <c r="X9" s="5"/>
      <c r="Y9" s="5"/>
      <c r="Z9" s="5"/>
      <c r="AA9" s="8"/>
      <c r="AB9" s="4"/>
      <c r="AC9" s="4"/>
      <c r="AD9" s="4"/>
      <c r="AE9" s="4"/>
      <c r="AF9" s="4"/>
      <c r="AG9" s="6"/>
      <c r="AH9" s="506" t="str">
        <f t="shared" si="2"/>
        <v/>
      </c>
      <c r="AI9" s="444" t="str">
        <f t="shared" si="0"/>
        <v/>
      </c>
      <c r="AJ9" s="505" t="str">
        <f t="shared" si="1"/>
        <v/>
      </c>
      <c r="AK9" s="506" t="str">
        <v/>
      </c>
      <c r="AL9" s="444" t="str">
        <v/>
      </c>
      <c r="AM9" s="454" t="str">
        <v/>
      </c>
      <c r="AN9" s="500" t="str">
        <f t="shared" si="3"/>
        <v/>
      </c>
      <c r="AO9" s="501"/>
      <c r="AP9" s="501"/>
      <c r="AQ9" s="501"/>
      <c r="AR9" s="502"/>
      <c r="AS9" s="502"/>
      <c r="AT9" s="502"/>
      <c r="AU9" s="502"/>
      <c r="AV9" s="502"/>
      <c r="AW9" s="502"/>
      <c r="AX9" s="502"/>
      <c r="AY9" s="502"/>
      <c r="AZ9" s="502"/>
      <c r="BA9" s="502"/>
      <c r="BB9" s="502"/>
      <c r="BC9" s="502"/>
      <c r="BD9" s="502"/>
      <c r="BE9" s="502"/>
      <c r="BF9" s="502"/>
    </row>
    <row r="10" spans="1:58" s="503" customFormat="1" ht="11.25" x14ac:dyDescent="0.2">
      <c r="A10" s="504">
        <v>5</v>
      </c>
      <c r="B10" s="382"/>
      <c r="C10" s="391"/>
      <c r="D10" s="392"/>
      <c r="E10" s="7"/>
      <c r="F10" s="4"/>
      <c r="G10" s="4"/>
      <c r="H10" s="37"/>
      <c r="I10" s="40"/>
      <c r="J10" s="38"/>
      <c r="K10" s="4"/>
      <c r="L10" s="5"/>
      <c r="M10" s="5"/>
      <c r="N10" s="5"/>
      <c r="O10" s="5"/>
      <c r="P10" s="5"/>
      <c r="Q10" s="5"/>
      <c r="R10" s="5"/>
      <c r="S10" s="5"/>
      <c r="T10" s="5"/>
      <c r="U10" s="5"/>
      <c r="V10" s="5"/>
      <c r="W10" s="5"/>
      <c r="X10" s="4"/>
      <c r="Y10" s="4"/>
      <c r="Z10" s="4"/>
      <c r="AA10" s="4"/>
      <c r="AB10" s="4"/>
      <c r="AC10" s="4"/>
      <c r="AD10" s="4"/>
      <c r="AE10" s="4"/>
      <c r="AF10" s="4"/>
      <c r="AG10" s="6"/>
      <c r="AH10" s="506" t="str">
        <f t="shared" si="2"/>
        <v/>
      </c>
      <c r="AI10" s="444" t="str">
        <f t="shared" si="0"/>
        <v/>
      </c>
      <c r="AJ10" s="505" t="str">
        <f t="shared" si="1"/>
        <v/>
      </c>
      <c r="AK10" s="506" t="str">
        <v/>
      </c>
      <c r="AL10" s="444" t="str">
        <v/>
      </c>
      <c r="AM10" s="454" t="str">
        <v/>
      </c>
      <c r="AN10" s="500" t="str">
        <f t="shared" si="3"/>
        <v/>
      </c>
      <c r="AO10" s="501"/>
      <c r="AP10" s="501"/>
      <c r="AQ10" s="501"/>
      <c r="AR10" s="502"/>
      <c r="AS10" s="502"/>
      <c r="AT10" s="502"/>
      <c r="AU10" s="502"/>
      <c r="AV10" s="502"/>
      <c r="AW10" s="502"/>
      <c r="AX10" s="502"/>
      <c r="AY10" s="502"/>
      <c r="AZ10" s="502"/>
      <c r="BA10" s="502"/>
      <c r="BB10" s="502"/>
      <c r="BC10" s="502"/>
      <c r="BD10" s="502"/>
      <c r="BE10" s="502"/>
      <c r="BF10" s="502"/>
    </row>
    <row r="11" spans="1:58" s="503" customFormat="1" ht="11.25" x14ac:dyDescent="0.2">
      <c r="A11" s="504">
        <v>6</v>
      </c>
      <c r="B11" s="382"/>
      <c r="C11" s="391"/>
      <c r="D11" s="392"/>
      <c r="E11" s="7"/>
      <c r="F11" s="4"/>
      <c r="G11" s="4"/>
      <c r="H11" s="4"/>
      <c r="I11" s="37"/>
      <c r="J11" s="40"/>
      <c r="K11" s="35"/>
      <c r="L11" s="4"/>
      <c r="M11" s="4"/>
      <c r="N11" s="4"/>
      <c r="O11" s="4"/>
      <c r="P11" s="4"/>
      <c r="Q11" s="4"/>
      <c r="R11" s="4"/>
      <c r="S11" s="4"/>
      <c r="T11" s="4"/>
      <c r="U11" s="4"/>
      <c r="V11" s="4"/>
      <c r="W11" s="4"/>
      <c r="X11" s="4"/>
      <c r="Y11" s="4"/>
      <c r="Z11" s="4"/>
      <c r="AA11" s="4"/>
      <c r="AB11" s="4"/>
      <c r="AC11" s="4"/>
      <c r="AD11" s="4"/>
      <c r="AE11" s="4"/>
      <c r="AF11" s="4"/>
      <c r="AG11" s="6"/>
      <c r="AH11" s="506" t="str">
        <f t="shared" si="2"/>
        <v/>
      </c>
      <c r="AI11" s="444" t="str">
        <f t="shared" si="0"/>
        <v/>
      </c>
      <c r="AJ11" s="505" t="str">
        <f t="shared" si="1"/>
        <v/>
      </c>
      <c r="AK11" s="506" t="str">
        <v/>
      </c>
      <c r="AL11" s="444" t="str">
        <v/>
      </c>
      <c r="AM11" s="454" t="str">
        <v/>
      </c>
      <c r="AN11" s="500" t="str">
        <f t="shared" si="3"/>
        <v/>
      </c>
      <c r="AO11" s="501"/>
      <c r="AP11" s="501"/>
      <c r="AQ11" s="501"/>
      <c r="AR11" s="502"/>
      <c r="AS11" s="502"/>
      <c r="AT11" s="502"/>
      <c r="AU11" s="502"/>
      <c r="AV11" s="502"/>
      <c r="AW11" s="502"/>
      <c r="AX11" s="502"/>
      <c r="AY11" s="502"/>
      <c r="AZ11" s="502"/>
      <c r="BA11" s="502"/>
      <c r="BB11" s="502"/>
      <c r="BC11" s="502"/>
      <c r="BD11" s="502"/>
      <c r="BE11" s="502"/>
      <c r="BF11" s="502"/>
    </row>
    <row r="12" spans="1:58" s="503" customFormat="1" ht="11.25" x14ac:dyDescent="0.2">
      <c r="A12" s="504">
        <v>7</v>
      </c>
      <c r="B12" s="382"/>
      <c r="C12" s="391"/>
      <c r="D12" s="392"/>
      <c r="E12" s="7"/>
      <c r="F12" s="4"/>
      <c r="G12" s="4"/>
      <c r="H12" s="4"/>
      <c r="I12" s="4"/>
      <c r="J12" s="37"/>
      <c r="K12" s="40"/>
      <c r="L12" s="35"/>
      <c r="M12" s="4"/>
      <c r="N12" s="4"/>
      <c r="O12" s="4"/>
      <c r="P12" s="4"/>
      <c r="Q12" s="4"/>
      <c r="R12" s="4"/>
      <c r="S12" s="4"/>
      <c r="T12" s="4"/>
      <c r="U12" s="4"/>
      <c r="V12" s="4"/>
      <c r="W12" s="4"/>
      <c r="X12" s="4"/>
      <c r="Y12" s="4"/>
      <c r="Z12" s="4"/>
      <c r="AA12" s="4"/>
      <c r="AB12" s="4"/>
      <c r="AC12" s="4"/>
      <c r="AD12" s="4"/>
      <c r="AE12" s="4"/>
      <c r="AF12" s="4"/>
      <c r="AG12" s="6"/>
      <c r="AH12" s="506" t="str">
        <f t="shared" si="2"/>
        <v/>
      </c>
      <c r="AI12" s="444" t="str">
        <f t="shared" si="0"/>
        <v/>
      </c>
      <c r="AJ12" s="505" t="str">
        <f t="shared" si="1"/>
        <v/>
      </c>
      <c r="AK12" s="506" t="str">
        <v/>
      </c>
      <c r="AL12" s="444" t="str">
        <v/>
      </c>
      <c r="AM12" s="454" t="str">
        <v/>
      </c>
      <c r="AN12" s="500" t="str">
        <f t="shared" si="3"/>
        <v/>
      </c>
      <c r="AO12" s="501"/>
      <c r="AP12" s="501"/>
      <c r="AQ12" s="501"/>
      <c r="AR12" s="502"/>
      <c r="AS12" s="502"/>
      <c r="AT12" s="502"/>
      <c r="AU12" s="502"/>
      <c r="AV12" s="502"/>
      <c r="AW12" s="502"/>
      <c r="AX12" s="502"/>
      <c r="AY12" s="502"/>
      <c r="AZ12" s="502"/>
      <c r="BA12" s="502"/>
      <c r="BB12" s="502"/>
      <c r="BC12" s="502"/>
      <c r="BD12" s="502"/>
      <c r="BE12" s="502"/>
      <c r="BF12" s="502"/>
    </row>
    <row r="13" spans="1:58" s="503" customFormat="1" ht="11.25" x14ac:dyDescent="0.2">
      <c r="A13" s="504">
        <v>8</v>
      </c>
      <c r="B13" s="382"/>
      <c r="C13" s="391"/>
      <c r="D13" s="392"/>
      <c r="E13" s="7"/>
      <c r="F13" s="4"/>
      <c r="G13" s="5"/>
      <c r="H13" s="4"/>
      <c r="I13" s="4"/>
      <c r="J13" s="4"/>
      <c r="K13" s="37"/>
      <c r="L13" s="40"/>
      <c r="M13" s="38"/>
      <c r="N13" s="5"/>
      <c r="O13" s="5"/>
      <c r="P13" s="5"/>
      <c r="Q13" s="5"/>
      <c r="R13" s="5"/>
      <c r="S13" s="5"/>
      <c r="T13" s="5"/>
      <c r="U13" s="5"/>
      <c r="V13" s="5"/>
      <c r="W13" s="4"/>
      <c r="X13" s="4"/>
      <c r="Y13" s="4"/>
      <c r="Z13" s="4"/>
      <c r="AA13" s="4"/>
      <c r="AB13" s="4"/>
      <c r="AC13" s="4"/>
      <c r="AD13" s="4"/>
      <c r="AE13" s="4"/>
      <c r="AF13" s="4"/>
      <c r="AG13" s="6"/>
      <c r="AH13" s="506" t="str">
        <f t="shared" si="2"/>
        <v/>
      </c>
      <c r="AI13" s="444" t="str">
        <f t="shared" si="0"/>
        <v/>
      </c>
      <c r="AJ13" s="505" t="str">
        <f t="shared" si="1"/>
        <v/>
      </c>
      <c r="AK13" s="506" t="str">
        <v/>
      </c>
      <c r="AL13" s="444" t="str">
        <v/>
      </c>
      <c r="AM13" s="454" t="str">
        <v/>
      </c>
      <c r="AN13" s="500" t="str">
        <f t="shared" si="3"/>
        <v/>
      </c>
      <c r="AO13" s="501"/>
      <c r="AP13" s="501"/>
      <c r="AQ13" s="501"/>
      <c r="AR13" s="502"/>
      <c r="AS13" s="502"/>
      <c r="AT13" s="502"/>
      <c r="AU13" s="502"/>
      <c r="AV13" s="502"/>
      <c r="AW13" s="502"/>
      <c r="AX13" s="502"/>
      <c r="AY13" s="502"/>
      <c r="AZ13" s="502"/>
      <c r="BA13" s="502"/>
      <c r="BB13" s="502"/>
      <c r="BC13" s="502"/>
      <c r="BD13" s="502"/>
      <c r="BE13" s="502"/>
      <c r="BF13" s="502"/>
    </row>
    <row r="14" spans="1:58" s="503" customFormat="1" ht="11.25" x14ac:dyDescent="0.2">
      <c r="A14" s="504">
        <v>9</v>
      </c>
      <c r="B14" s="382"/>
      <c r="C14" s="391"/>
      <c r="D14" s="392"/>
      <c r="E14" s="7"/>
      <c r="F14" s="4"/>
      <c r="G14" s="4"/>
      <c r="H14" s="4"/>
      <c r="I14" s="4"/>
      <c r="J14" s="4"/>
      <c r="K14" s="4"/>
      <c r="L14" s="37"/>
      <c r="M14" s="40"/>
      <c r="N14" s="38"/>
      <c r="O14" s="5"/>
      <c r="P14" s="5"/>
      <c r="Q14" s="5"/>
      <c r="R14" s="5"/>
      <c r="S14" s="5"/>
      <c r="T14" s="5"/>
      <c r="U14" s="5"/>
      <c r="V14" s="5"/>
      <c r="W14" s="5"/>
      <c r="X14" s="5"/>
      <c r="Y14" s="5"/>
      <c r="Z14" s="5"/>
      <c r="AA14" s="5"/>
      <c r="AB14" s="8"/>
      <c r="AC14" s="8"/>
      <c r="AD14" s="8"/>
      <c r="AE14" s="8"/>
      <c r="AF14" s="8"/>
      <c r="AG14" s="6"/>
      <c r="AH14" s="506" t="str">
        <f t="shared" si="2"/>
        <v/>
      </c>
      <c r="AI14" s="444" t="str">
        <f t="shared" si="0"/>
        <v/>
      </c>
      <c r="AJ14" s="505" t="str">
        <f t="shared" si="1"/>
        <v/>
      </c>
      <c r="AK14" s="506" t="str">
        <v/>
      </c>
      <c r="AL14" s="444" t="str">
        <v/>
      </c>
      <c r="AM14" s="454" t="str">
        <v/>
      </c>
      <c r="AN14" s="500" t="str">
        <f t="shared" si="3"/>
        <v/>
      </c>
      <c r="AO14" s="501"/>
      <c r="AP14" s="501"/>
      <c r="AQ14" s="501"/>
      <c r="AR14" s="502"/>
      <c r="AS14" s="502"/>
      <c r="AT14" s="502"/>
      <c r="AU14" s="502"/>
      <c r="AV14" s="502"/>
      <c r="AW14" s="502"/>
      <c r="AX14" s="502"/>
      <c r="AY14" s="502"/>
      <c r="AZ14" s="502"/>
      <c r="BA14" s="502"/>
      <c r="BB14" s="502"/>
      <c r="BC14" s="502"/>
      <c r="BD14" s="502"/>
      <c r="BE14" s="502"/>
      <c r="BF14" s="502"/>
    </row>
    <row r="15" spans="1:58" s="503" customFormat="1" ht="11.25" x14ac:dyDescent="0.2">
      <c r="A15" s="504">
        <v>10</v>
      </c>
      <c r="B15" s="382"/>
      <c r="C15" s="391"/>
      <c r="D15" s="392"/>
      <c r="E15" s="7"/>
      <c r="F15" s="4"/>
      <c r="G15" s="4"/>
      <c r="H15" s="4"/>
      <c r="I15" s="4"/>
      <c r="J15" s="4"/>
      <c r="K15" s="4"/>
      <c r="L15" s="4"/>
      <c r="M15" s="37"/>
      <c r="N15" s="40"/>
      <c r="O15" s="35"/>
      <c r="P15" s="4"/>
      <c r="Q15" s="4"/>
      <c r="R15" s="4"/>
      <c r="S15" s="4"/>
      <c r="T15" s="4"/>
      <c r="U15" s="4"/>
      <c r="V15" s="4"/>
      <c r="W15" s="4"/>
      <c r="X15" s="4"/>
      <c r="Y15" s="4"/>
      <c r="Z15" s="4"/>
      <c r="AA15" s="4"/>
      <c r="AB15" s="4"/>
      <c r="AC15" s="4"/>
      <c r="AD15" s="4"/>
      <c r="AE15" s="4"/>
      <c r="AF15" s="4"/>
      <c r="AG15" s="6"/>
      <c r="AH15" s="506" t="str">
        <f t="shared" si="2"/>
        <v/>
      </c>
      <c r="AI15" s="444" t="str">
        <f t="shared" si="0"/>
        <v/>
      </c>
      <c r="AJ15" s="505" t="str">
        <f t="shared" si="1"/>
        <v/>
      </c>
      <c r="AK15" s="506" t="str">
        <v/>
      </c>
      <c r="AL15" s="444" t="str">
        <v/>
      </c>
      <c r="AM15" s="454" t="str">
        <v/>
      </c>
      <c r="AN15" s="500" t="str">
        <f t="shared" si="3"/>
        <v/>
      </c>
      <c r="AO15" s="501"/>
      <c r="AP15" s="501"/>
      <c r="AQ15" s="501"/>
      <c r="AR15" s="502"/>
      <c r="AS15" s="502"/>
      <c r="AT15" s="502"/>
      <c r="AU15" s="502"/>
      <c r="AV15" s="502"/>
      <c r="AW15" s="502"/>
      <c r="AX15" s="502"/>
      <c r="AY15" s="502"/>
      <c r="AZ15" s="502"/>
      <c r="BA15" s="502"/>
      <c r="BB15" s="502"/>
      <c r="BC15" s="502"/>
      <c r="BD15" s="502"/>
      <c r="BE15" s="502"/>
      <c r="BF15" s="502"/>
    </row>
    <row r="16" spans="1:58" s="503" customFormat="1" ht="11.25" x14ac:dyDescent="0.2">
      <c r="A16" s="504">
        <v>11</v>
      </c>
      <c r="B16" s="382"/>
      <c r="C16" s="391"/>
      <c r="D16" s="392"/>
      <c r="E16" s="9"/>
      <c r="F16" s="5"/>
      <c r="G16" s="5"/>
      <c r="H16" s="5"/>
      <c r="I16" s="5"/>
      <c r="J16" s="5"/>
      <c r="K16" s="5"/>
      <c r="L16" s="5"/>
      <c r="M16" s="5"/>
      <c r="N16" s="39"/>
      <c r="O16" s="40"/>
      <c r="P16" s="35"/>
      <c r="Q16" s="4"/>
      <c r="R16" s="4"/>
      <c r="S16" s="4"/>
      <c r="T16" s="4"/>
      <c r="U16" s="4"/>
      <c r="V16" s="4"/>
      <c r="W16" s="4"/>
      <c r="X16" s="4"/>
      <c r="Y16" s="4"/>
      <c r="Z16" s="4"/>
      <c r="AA16" s="4"/>
      <c r="AB16" s="4"/>
      <c r="AC16" s="4"/>
      <c r="AD16" s="4"/>
      <c r="AE16" s="4"/>
      <c r="AF16" s="4"/>
      <c r="AG16" s="6"/>
      <c r="AH16" s="506" t="str">
        <f t="shared" si="2"/>
        <v/>
      </c>
      <c r="AI16" s="444" t="str">
        <f t="shared" si="0"/>
        <v/>
      </c>
      <c r="AJ16" s="505" t="str">
        <f t="shared" si="1"/>
        <v/>
      </c>
      <c r="AK16" s="506" t="str">
        <v/>
      </c>
      <c r="AL16" s="444" t="str">
        <v/>
      </c>
      <c r="AM16" s="454" t="str">
        <v/>
      </c>
      <c r="AN16" s="500" t="str">
        <f t="shared" si="3"/>
        <v/>
      </c>
      <c r="AO16" s="501"/>
      <c r="AP16" s="501"/>
      <c r="AQ16" s="501"/>
      <c r="AR16" s="502"/>
      <c r="AS16" s="502"/>
      <c r="AT16" s="502"/>
      <c r="AU16" s="502"/>
      <c r="AV16" s="502"/>
      <c r="AW16" s="502"/>
      <c r="AX16" s="502"/>
      <c r="AY16" s="502"/>
      <c r="AZ16" s="502"/>
      <c r="BA16" s="502"/>
      <c r="BB16" s="502"/>
      <c r="BC16" s="502"/>
      <c r="BD16" s="502"/>
      <c r="BE16" s="502"/>
      <c r="BF16" s="502"/>
    </row>
    <row r="17" spans="1:58" s="503" customFormat="1" ht="11.25" x14ac:dyDescent="0.2">
      <c r="A17" s="504">
        <v>12</v>
      </c>
      <c r="B17" s="382"/>
      <c r="C17" s="391"/>
      <c r="D17" s="392"/>
      <c r="E17" s="9"/>
      <c r="F17" s="5"/>
      <c r="G17" s="5"/>
      <c r="H17" s="5"/>
      <c r="I17" s="5"/>
      <c r="J17" s="5"/>
      <c r="K17" s="5"/>
      <c r="L17" s="5"/>
      <c r="M17" s="5"/>
      <c r="N17" s="5"/>
      <c r="O17" s="37"/>
      <c r="P17" s="40"/>
      <c r="Q17" s="35"/>
      <c r="R17" s="4"/>
      <c r="S17" s="4"/>
      <c r="T17" s="4"/>
      <c r="U17" s="4"/>
      <c r="V17" s="4"/>
      <c r="W17" s="4"/>
      <c r="X17" s="4"/>
      <c r="Y17" s="4"/>
      <c r="Z17" s="4"/>
      <c r="AA17" s="4"/>
      <c r="AB17" s="4"/>
      <c r="AC17" s="4"/>
      <c r="AD17" s="4"/>
      <c r="AE17" s="4"/>
      <c r="AF17" s="4"/>
      <c r="AG17" s="6"/>
      <c r="AH17" s="506" t="str">
        <f t="shared" si="2"/>
        <v/>
      </c>
      <c r="AI17" s="444" t="str">
        <f t="shared" si="0"/>
        <v/>
      </c>
      <c r="AJ17" s="505" t="str">
        <f t="shared" si="1"/>
        <v/>
      </c>
      <c r="AK17" s="506" t="str">
        <v/>
      </c>
      <c r="AL17" s="444" t="str">
        <v/>
      </c>
      <c r="AM17" s="454" t="str">
        <v/>
      </c>
      <c r="AN17" s="500" t="str">
        <f t="shared" si="3"/>
        <v/>
      </c>
      <c r="AO17" s="501"/>
      <c r="AP17" s="501"/>
      <c r="AQ17" s="501"/>
      <c r="AR17" s="502"/>
      <c r="AS17" s="502"/>
      <c r="AT17" s="502"/>
      <c r="AU17" s="502"/>
      <c r="AV17" s="502"/>
      <c r="AW17" s="502"/>
      <c r="AX17" s="502"/>
      <c r="AY17" s="502"/>
      <c r="AZ17" s="502"/>
      <c r="BA17" s="502"/>
      <c r="BB17" s="502"/>
      <c r="BC17" s="502"/>
      <c r="BD17" s="502"/>
      <c r="BE17" s="502"/>
      <c r="BF17" s="502"/>
    </row>
    <row r="18" spans="1:58" s="503" customFormat="1" ht="11.25" x14ac:dyDescent="0.2">
      <c r="A18" s="504">
        <v>13</v>
      </c>
      <c r="B18" s="382"/>
      <c r="C18" s="391"/>
      <c r="D18" s="392"/>
      <c r="E18" s="9"/>
      <c r="F18" s="5"/>
      <c r="G18" s="5"/>
      <c r="H18" s="5"/>
      <c r="I18" s="5"/>
      <c r="J18" s="5"/>
      <c r="K18" s="5"/>
      <c r="L18" s="5"/>
      <c r="M18" s="5"/>
      <c r="N18" s="5"/>
      <c r="O18" s="4"/>
      <c r="P18" s="37"/>
      <c r="Q18" s="40"/>
      <c r="R18" s="35"/>
      <c r="S18" s="4"/>
      <c r="T18" s="4"/>
      <c r="U18" s="4"/>
      <c r="V18" s="4"/>
      <c r="W18" s="4"/>
      <c r="X18" s="4"/>
      <c r="Y18" s="4"/>
      <c r="Z18" s="4"/>
      <c r="AA18" s="4"/>
      <c r="AB18" s="4"/>
      <c r="AC18" s="4"/>
      <c r="AD18" s="4"/>
      <c r="AE18" s="4"/>
      <c r="AF18" s="4"/>
      <c r="AG18" s="6"/>
      <c r="AH18" s="506" t="str">
        <f t="shared" si="2"/>
        <v/>
      </c>
      <c r="AI18" s="444" t="str">
        <f t="shared" si="0"/>
        <v/>
      </c>
      <c r="AJ18" s="505" t="str">
        <f t="shared" si="1"/>
        <v/>
      </c>
      <c r="AK18" s="506" t="str">
        <v/>
      </c>
      <c r="AL18" s="444" t="str">
        <v/>
      </c>
      <c r="AM18" s="454" t="str">
        <v/>
      </c>
      <c r="AN18" s="500" t="str">
        <f t="shared" si="3"/>
        <v/>
      </c>
      <c r="AO18" s="501"/>
      <c r="AP18" s="501"/>
      <c r="AQ18" s="501"/>
      <c r="AR18" s="502"/>
      <c r="AS18" s="502"/>
      <c r="AT18" s="502"/>
      <c r="AU18" s="502"/>
      <c r="AV18" s="502"/>
      <c r="AW18" s="502"/>
      <c r="AX18" s="502"/>
      <c r="AY18" s="502"/>
      <c r="AZ18" s="502"/>
      <c r="BA18" s="502"/>
      <c r="BB18" s="502"/>
      <c r="BC18" s="502"/>
      <c r="BD18" s="502"/>
      <c r="BE18" s="502"/>
      <c r="BF18" s="502"/>
    </row>
    <row r="19" spans="1:58" s="503" customFormat="1" ht="11.25" x14ac:dyDescent="0.2">
      <c r="A19" s="504">
        <v>14</v>
      </c>
      <c r="B19" s="382"/>
      <c r="C19" s="391"/>
      <c r="D19" s="392"/>
      <c r="E19" s="7"/>
      <c r="F19" s="4"/>
      <c r="G19" s="4"/>
      <c r="H19" s="4"/>
      <c r="I19" s="4"/>
      <c r="J19" s="4"/>
      <c r="K19" s="4"/>
      <c r="L19" s="4"/>
      <c r="M19" s="4"/>
      <c r="N19" s="4"/>
      <c r="O19" s="4"/>
      <c r="P19" s="4"/>
      <c r="Q19" s="37"/>
      <c r="R19" s="40"/>
      <c r="S19" s="35"/>
      <c r="T19" s="4"/>
      <c r="U19" s="4"/>
      <c r="V19" s="4"/>
      <c r="W19" s="4"/>
      <c r="X19" s="4"/>
      <c r="Y19" s="4"/>
      <c r="Z19" s="4"/>
      <c r="AA19" s="4"/>
      <c r="AB19" s="4"/>
      <c r="AC19" s="4"/>
      <c r="AD19" s="4"/>
      <c r="AE19" s="4"/>
      <c r="AF19" s="4"/>
      <c r="AG19" s="6"/>
      <c r="AH19" s="506" t="str">
        <f t="shared" si="2"/>
        <v/>
      </c>
      <c r="AI19" s="444" t="str">
        <f t="shared" si="0"/>
        <v/>
      </c>
      <c r="AJ19" s="505" t="str">
        <f t="shared" si="1"/>
        <v/>
      </c>
      <c r="AK19" s="506" t="str">
        <v/>
      </c>
      <c r="AL19" s="444" t="str">
        <v/>
      </c>
      <c r="AM19" s="454" t="str">
        <v/>
      </c>
      <c r="AN19" s="500" t="str">
        <f t="shared" si="3"/>
        <v/>
      </c>
      <c r="AO19" s="501"/>
      <c r="AP19" s="501"/>
      <c r="AQ19" s="501"/>
      <c r="AR19" s="502"/>
      <c r="AS19" s="502"/>
      <c r="AT19" s="502"/>
      <c r="AU19" s="502"/>
      <c r="AV19" s="502"/>
      <c r="AW19" s="502"/>
      <c r="AX19" s="502"/>
      <c r="AY19" s="502"/>
      <c r="AZ19" s="502"/>
      <c r="BA19" s="502"/>
      <c r="BB19" s="502"/>
      <c r="BC19" s="502"/>
      <c r="BD19" s="502"/>
      <c r="BE19" s="502"/>
      <c r="BF19" s="502"/>
    </row>
    <row r="20" spans="1:58" s="503" customFormat="1" ht="11.25" x14ac:dyDescent="0.2">
      <c r="A20" s="504">
        <v>15</v>
      </c>
      <c r="B20" s="382"/>
      <c r="C20" s="391"/>
      <c r="D20" s="392"/>
      <c r="E20" s="7"/>
      <c r="F20" s="4"/>
      <c r="G20" s="4"/>
      <c r="H20" s="4"/>
      <c r="I20" s="4"/>
      <c r="J20" s="4"/>
      <c r="K20" s="4"/>
      <c r="L20" s="4"/>
      <c r="M20" s="4"/>
      <c r="N20" s="4"/>
      <c r="O20" s="4"/>
      <c r="P20" s="4"/>
      <c r="Q20" s="4"/>
      <c r="R20" s="37"/>
      <c r="S20" s="40"/>
      <c r="T20" s="35"/>
      <c r="U20" s="4"/>
      <c r="V20" s="4"/>
      <c r="W20" s="4"/>
      <c r="X20" s="4"/>
      <c r="Y20" s="4"/>
      <c r="Z20" s="4"/>
      <c r="AA20" s="4"/>
      <c r="AB20" s="4"/>
      <c r="AC20" s="4"/>
      <c r="AD20" s="4"/>
      <c r="AE20" s="4"/>
      <c r="AF20" s="4"/>
      <c r="AG20" s="6"/>
      <c r="AH20" s="506" t="str">
        <f t="shared" si="2"/>
        <v/>
      </c>
      <c r="AI20" s="444" t="str">
        <f t="shared" si="0"/>
        <v/>
      </c>
      <c r="AJ20" s="505" t="str">
        <f t="shared" si="1"/>
        <v/>
      </c>
      <c r="AK20" s="506" t="str">
        <v/>
      </c>
      <c r="AL20" s="444" t="str">
        <v/>
      </c>
      <c r="AM20" s="454" t="str">
        <v/>
      </c>
      <c r="AN20" s="500" t="str">
        <f t="shared" si="3"/>
        <v/>
      </c>
      <c r="AO20" s="501"/>
      <c r="AP20" s="501"/>
      <c r="AQ20" s="501"/>
      <c r="AR20" s="502"/>
      <c r="AS20" s="502"/>
      <c r="AT20" s="502"/>
      <c r="AU20" s="502"/>
      <c r="AV20" s="502"/>
      <c r="AW20" s="502"/>
      <c r="AX20" s="502"/>
      <c r="AY20" s="502"/>
      <c r="AZ20" s="502"/>
      <c r="BA20" s="502"/>
      <c r="BB20" s="502"/>
      <c r="BC20" s="502"/>
      <c r="BD20" s="502"/>
      <c r="BE20" s="502"/>
      <c r="BF20" s="502"/>
    </row>
    <row r="21" spans="1:58" s="503" customFormat="1" ht="11.25" x14ac:dyDescent="0.2">
      <c r="A21" s="504">
        <v>16</v>
      </c>
      <c r="B21" s="382"/>
      <c r="C21" s="391"/>
      <c r="D21" s="392"/>
      <c r="E21" s="9"/>
      <c r="F21" s="5"/>
      <c r="G21" s="5"/>
      <c r="H21" s="5"/>
      <c r="I21" s="5"/>
      <c r="J21" s="5"/>
      <c r="K21" s="5"/>
      <c r="L21" s="5"/>
      <c r="M21" s="5"/>
      <c r="N21" s="5"/>
      <c r="O21" s="5"/>
      <c r="P21" s="5"/>
      <c r="Q21" s="5"/>
      <c r="R21" s="5"/>
      <c r="S21" s="39"/>
      <c r="T21" s="40"/>
      <c r="U21" s="35"/>
      <c r="V21" s="4"/>
      <c r="W21" s="4"/>
      <c r="X21" s="4"/>
      <c r="Y21" s="4"/>
      <c r="Z21" s="4"/>
      <c r="AA21" s="4"/>
      <c r="AB21" s="4"/>
      <c r="AC21" s="4"/>
      <c r="AD21" s="4"/>
      <c r="AE21" s="4"/>
      <c r="AF21" s="4"/>
      <c r="AG21" s="6"/>
      <c r="AH21" s="506" t="str">
        <f t="shared" si="2"/>
        <v/>
      </c>
      <c r="AI21" s="444" t="str">
        <f t="shared" si="0"/>
        <v/>
      </c>
      <c r="AJ21" s="505" t="str">
        <f t="shared" si="1"/>
        <v/>
      </c>
      <c r="AK21" s="506" t="str">
        <v/>
      </c>
      <c r="AL21" s="444" t="str">
        <v/>
      </c>
      <c r="AM21" s="454" t="str">
        <v/>
      </c>
      <c r="AN21" s="500" t="str">
        <f t="shared" si="3"/>
        <v/>
      </c>
      <c r="AO21" s="501"/>
      <c r="AP21" s="501"/>
      <c r="AQ21" s="501"/>
      <c r="AR21" s="502"/>
      <c r="AS21" s="502"/>
      <c r="AT21" s="502"/>
      <c r="AU21" s="502"/>
      <c r="AV21" s="502"/>
      <c r="AW21" s="502"/>
      <c r="AX21" s="502"/>
      <c r="AY21" s="502"/>
      <c r="AZ21" s="502"/>
      <c r="BA21" s="502"/>
      <c r="BB21" s="502"/>
      <c r="BC21" s="502"/>
      <c r="BD21" s="502"/>
      <c r="BE21" s="502"/>
      <c r="BF21" s="502"/>
    </row>
    <row r="22" spans="1:58" s="503" customFormat="1" ht="11.25" x14ac:dyDescent="0.2">
      <c r="A22" s="504">
        <v>17</v>
      </c>
      <c r="B22" s="382"/>
      <c r="C22" s="391"/>
      <c r="D22" s="392"/>
      <c r="E22" s="7"/>
      <c r="F22" s="4"/>
      <c r="G22" s="4"/>
      <c r="H22" s="4"/>
      <c r="I22" s="4"/>
      <c r="J22" s="4"/>
      <c r="K22" s="4"/>
      <c r="L22" s="4"/>
      <c r="M22" s="4"/>
      <c r="N22" s="4"/>
      <c r="O22" s="4"/>
      <c r="P22" s="4"/>
      <c r="Q22" s="4"/>
      <c r="R22" s="4"/>
      <c r="S22" s="4"/>
      <c r="T22" s="37"/>
      <c r="U22" s="40"/>
      <c r="V22" s="35"/>
      <c r="W22" s="4"/>
      <c r="X22" s="4"/>
      <c r="Y22" s="4"/>
      <c r="Z22" s="4"/>
      <c r="AA22" s="4"/>
      <c r="AB22" s="4"/>
      <c r="AC22" s="4"/>
      <c r="AD22" s="4"/>
      <c r="AE22" s="4"/>
      <c r="AF22" s="4"/>
      <c r="AG22" s="6"/>
      <c r="AH22" s="506" t="str">
        <f t="shared" si="2"/>
        <v/>
      </c>
      <c r="AI22" s="444" t="str">
        <f t="shared" si="0"/>
        <v/>
      </c>
      <c r="AJ22" s="505" t="str">
        <f t="shared" si="1"/>
        <v/>
      </c>
      <c r="AK22" s="506" t="str">
        <v/>
      </c>
      <c r="AL22" s="444" t="str">
        <v/>
      </c>
      <c r="AM22" s="454" t="str">
        <v/>
      </c>
      <c r="AN22" s="500" t="str">
        <f t="shared" si="3"/>
        <v/>
      </c>
      <c r="AO22" s="501"/>
      <c r="AP22" s="501"/>
      <c r="AQ22" s="501"/>
      <c r="AR22" s="502"/>
      <c r="AS22" s="502"/>
      <c r="AT22" s="502"/>
      <c r="AU22" s="502"/>
      <c r="AV22" s="502"/>
      <c r="AW22" s="502"/>
      <c r="AX22" s="502"/>
      <c r="AY22" s="502"/>
      <c r="AZ22" s="502"/>
      <c r="BA22" s="502"/>
      <c r="BB22" s="502"/>
      <c r="BC22" s="502"/>
      <c r="BD22" s="502"/>
      <c r="BE22" s="502"/>
      <c r="BF22" s="502"/>
    </row>
    <row r="23" spans="1:58" s="503" customFormat="1" ht="11.25" x14ac:dyDescent="0.2">
      <c r="A23" s="504">
        <v>18</v>
      </c>
      <c r="B23" s="382"/>
      <c r="C23" s="391"/>
      <c r="D23" s="392"/>
      <c r="E23" s="7"/>
      <c r="F23" s="4"/>
      <c r="G23" s="5"/>
      <c r="H23" s="5"/>
      <c r="I23" s="5"/>
      <c r="J23" s="5"/>
      <c r="K23" s="5"/>
      <c r="L23" s="5"/>
      <c r="M23" s="5"/>
      <c r="N23" s="5"/>
      <c r="O23" s="5"/>
      <c r="P23" s="5"/>
      <c r="Q23" s="5"/>
      <c r="R23" s="5"/>
      <c r="S23" s="5"/>
      <c r="T23" s="5"/>
      <c r="U23" s="39"/>
      <c r="V23" s="40"/>
      <c r="W23" s="35"/>
      <c r="X23" s="4"/>
      <c r="Y23" s="4"/>
      <c r="Z23" s="4"/>
      <c r="AA23" s="4"/>
      <c r="AB23" s="4"/>
      <c r="AC23" s="4"/>
      <c r="AD23" s="4"/>
      <c r="AE23" s="4"/>
      <c r="AF23" s="4"/>
      <c r="AG23" s="6"/>
      <c r="AH23" s="506" t="str">
        <f t="shared" si="2"/>
        <v/>
      </c>
      <c r="AI23" s="444" t="str">
        <f t="shared" si="0"/>
        <v/>
      </c>
      <c r="AJ23" s="505" t="str">
        <f t="shared" si="1"/>
        <v/>
      </c>
      <c r="AK23" s="506" t="str">
        <v/>
      </c>
      <c r="AL23" s="444" t="str">
        <v/>
      </c>
      <c r="AM23" s="454" t="str">
        <v/>
      </c>
      <c r="AN23" s="500" t="str">
        <f t="shared" si="3"/>
        <v/>
      </c>
      <c r="AO23" s="501"/>
      <c r="AP23" s="501"/>
      <c r="AQ23" s="501"/>
      <c r="AR23" s="502"/>
      <c r="AS23" s="502"/>
      <c r="AT23" s="502"/>
      <c r="AU23" s="502"/>
      <c r="AV23" s="502"/>
      <c r="AW23" s="502"/>
      <c r="AX23" s="502"/>
      <c r="AY23" s="502"/>
      <c r="AZ23" s="502"/>
      <c r="BA23" s="502"/>
      <c r="BB23" s="502"/>
      <c r="BC23" s="502"/>
      <c r="BD23" s="502"/>
      <c r="BE23" s="502"/>
      <c r="BF23" s="502"/>
    </row>
    <row r="24" spans="1:58" s="503" customFormat="1" ht="11.25" x14ac:dyDescent="0.2">
      <c r="A24" s="504">
        <v>19</v>
      </c>
      <c r="B24" s="382"/>
      <c r="C24" s="391"/>
      <c r="D24" s="392"/>
      <c r="E24" s="9"/>
      <c r="F24" s="4"/>
      <c r="G24" s="5"/>
      <c r="H24" s="5"/>
      <c r="I24" s="5"/>
      <c r="J24" s="5"/>
      <c r="K24" s="5"/>
      <c r="L24" s="5"/>
      <c r="M24" s="5"/>
      <c r="N24" s="5"/>
      <c r="O24" s="5"/>
      <c r="P24" s="5"/>
      <c r="Q24" s="5"/>
      <c r="R24" s="5"/>
      <c r="S24" s="4"/>
      <c r="T24" s="4"/>
      <c r="U24" s="4"/>
      <c r="V24" s="37"/>
      <c r="W24" s="40"/>
      <c r="X24" s="35"/>
      <c r="Y24" s="4"/>
      <c r="Z24" s="4"/>
      <c r="AA24" s="4"/>
      <c r="AB24" s="4"/>
      <c r="AC24" s="4"/>
      <c r="AD24" s="4"/>
      <c r="AE24" s="4"/>
      <c r="AF24" s="4"/>
      <c r="AG24" s="6"/>
      <c r="AH24" s="506" t="str">
        <f t="shared" si="2"/>
        <v/>
      </c>
      <c r="AI24" s="444" t="str">
        <f t="shared" si="0"/>
        <v/>
      </c>
      <c r="AJ24" s="505" t="str">
        <f t="shared" si="1"/>
        <v/>
      </c>
      <c r="AK24" s="506" t="str">
        <v/>
      </c>
      <c r="AL24" s="444" t="str">
        <v/>
      </c>
      <c r="AM24" s="454" t="str">
        <v/>
      </c>
      <c r="AN24" s="500" t="str">
        <f t="shared" si="3"/>
        <v/>
      </c>
      <c r="AO24" s="501"/>
      <c r="AP24" s="501"/>
      <c r="AQ24" s="501"/>
      <c r="AR24" s="502"/>
      <c r="AS24" s="502"/>
      <c r="AT24" s="502"/>
      <c r="AU24" s="502"/>
      <c r="AV24" s="502"/>
      <c r="AW24" s="502"/>
      <c r="AX24" s="502"/>
      <c r="AY24" s="502"/>
      <c r="AZ24" s="502"/>
      <c r="BA24" s="502"/>
      <c r="BB24" s="502"/>
      <c r="BC24" s="502"/>
      <c r="BD24" s="502"/>
      <c r="BE24" s="502"/>
      <c r="BF24" s="502"/>
    </row>
    <row r="25" spans="1:58" s="503" customFormat="1" ht="11.25" x14ac:dyDescent="0.2">
      <c r="A25" s="504">
        <v>20</v>
      </c>
      <c r="B25" s="382"/>
      <c r="C25" s="391"/>
      <c r="D25" s="392"/>
      <c r="E25" s="9"/>
      <c r="F25" s="5"/>
      <c r="G25" s="5"/>
      <c r="H25" s="5"/>
      <c r="I25" s="5"/>
      <c r="J25" s="5"/>
      <c r="K25" s="5"/>
      <c r="L25" s="5"/>
      <c r="M25" s="5"/>
      <c r="N25" s="5"/>
      <c r="O25" s="5"/>
      <c r="P25" s="5"/>
      <c r="Q25" s="5"/>
      <c r="R25" s="5"/>
      <c r="S25" s="5"/>
      <c r="T25" s="4"/>
      <c r="U25" s="4"/>
      <c r="V25" s="4"/>
      <c r="W25" s="37"/>
      <c r="X25" s="40"/>
      <c r="Y25" s="35"/>
      <c r="Z25" s="4"/>
      <c r="AA25" s="4"/>
      <c r="AB25" s="4"/>
      <c r="AC25" s="4"/>
      <c r="AD25" s="4"/>
      <c r="AE25" s="4"/>
      <c r="AF25" s="4"/>
      <c r="AG25" s="6"/>
      <c r="AH25" s="506" t="str">
        <f t="shared" si="2"/>
        <v/>
      </c>
      <c r="AI25" s="444" t="str">
        <f t="shared" si="0"/>
        <v/>
      </c>
      <c r="AJ25" s="505" t="str">
        <f t="shared" si="1"/>
        <v/>
      </c>
      <c r="AK25" s="506" t="str">
        <v/>
      </c>
      <c r="AL25" s="444" t="str">
        <v/>
      </c>
      <c r="AM25" s="454" t="str">
        <v/>
      </c>
      <c r="AN25" s="500" t="str">
        <f>IF(B25="","",IF(COUNT(AK25:AL25)=0,"",SUM(AK25:AL25)))</f>
        <v/>
      </c>
      <c r="AO25" s="501"/>
      <c r="AP25" s="501"/>
      <c r="AQ25" s="501"/>
      <c r="AR25" s="502"/>
      <c r="AS25" s="502"/>
      <c r="AT25" s="502"/>
      <c r="AU25" s="502"/>
      <c r="AV25" s="502"/>
      <c r="AW25" s="502"/>
      <c r="AX25" s="502"/>
      <c r="AY25" s="502"/>
      <c r="AZ25" s="502"/>
      <c r="BA25" s="502"/>
      <c r="BB25" s="502"/>
      <c r="BC25" s="502"/>
      <c r="BD25" s="502"/>
      <c r="BE25" s="502"/>
      <c r="BF25" s="502"/>
    </row>
    <row r="26" spans="1:58" s="503" customFormat="1" ht="11.25" x14ac:dyDescent="0.2">
      <c r="A26" s="504">
        <v>21</v>
      </c>
      <c r="B26" s="382"/>
      <c r="C26" s="391"/>
      <c r="D26" s="392"/>
      <c r="E26" s="7"/>
      <c r="F26" s="4"/>
      <c r="G26" s="4"/>
      <c r="H26" s="4"/>
      <c r="I26" s="4"/>
      <c r="J26" s="4"/>
      <c r="K26" s="4"/>
      <c r="L26" s="4"/>
      <c r="M26" s="4"/>
      <c r="N26" s="4"/>
      <c r="O26" s="4"/>
      <c r="P26" s="4"/>
      <c r="Q26" s="4"/>
      <c r="R26" s="4"/>
      <c r="S26" s="4"/>
      <c r="T26" s="4"/>
      <c r="U26" s="4"/>
      <c r="V26" s="4"/>
      <c r="W26" s="4"/>
      <c r="X26" s="37"/>
      <c r="Y26" s="40"/>
      <c r="Z26" s="35"/>
      <c r="AA26" s="4"/>
      <c r="AB26" s="4"/>
      <c r="AC26" s="4"/>
      <c r="AD26" s="4"/>
      <c r="AE26" s="4"/>
      <c r="AF26" s="4"/>
      <c r="AG26" s="6"/>
      <c r="AH26" s="506" t="str">
        <f t="shared" si="2"/>
        <v/>
      </c>
      <c r="AI26" s="444" t="str">
        <f t="shared" si="0"/>
        <v/>
      </c>
      <c r="AJ26" s="505" t="str">
        <f t="shared" si="1"/>
        <v/>
      </c>
      <c r="AK26" s="506" t="str">
        <v/>
      </c>
      <c r="AL26" s="444" t="str">
        <v/>
      </c>
      <c r="AM26" s="454" t="str">
        <v/>
      </c>
      <c r="AN26" s="500" t="str">
        <f t="shared" si="3"/>
        <v/>
      </c>
      <c r="AO26" s="501"/>
      <c r="AP26" s="501"/>
      <c r="AQ26" s="501"/>
      <c r="AR26" s="502"/>
      <c r="AS26" s="502"/>
      <c r="AT26" s="502"/>
      <c r="AU26" s="502"/>
      <c r="AV26" s="502"/>
      <c r="AW26" s="502"/>
      <c r="AX26" s="502"/>
      <c r="AY26" s="502"/>
      <c r="AZ26" s="502"/>
      <c r="BA26" s="502"/>
      <c r="BB26" s="502"/>
      <c r="BC26" s="502"/>
      <c r="BD26" s="502"/>
      <c r="BE26" s="502"/>
      <c r="BF26" s="502"/>
    </row>
    <row r="27" spans="1:58" s="503" customFormat="1" ht="11.25" x14ac:dyDescent="0.2">
      <c r="A27" s="504">
        <v>22</v>
      </c>
      <c r="B27" s="382"/>
      <c r="C27" s="391"/>
      <c r="D27" s="392"/>
      <c r="E27" s="7"/>
      <c r="F27" s="4"/>
      <c r="G27" s="4"/>
      <c r="H27" s="4"/>
      <c r="I27" s="4"/>
      <c r="J27" s="4"/>
      <c r="K27" s="4"/>
      <c r="L27" s="4"/>
      <c r="M27" s="4"/>
      <c r="N27" s="4"/>
      <c r="O27" s="4"/>
      <c r="P27" s="4"/>
      <c r="Q27" s="4"/>
      <c r="R27" s="4"/>
      <c r="S27" s="4"/>
      <c r="T27" s="4"/>
      <c r="U27" s="4"/>
      <c r="V27" s="4"/>
      <c r="W27" s="4"/>
      <c r="X27" s="4"/>
      <c r="Y27" s="37"/>
      <c r="Z27" s="40"/>
      <c r="AA27" s="35"/>
      <c r="AB27" s="4"/>
      <c r="AC27" s="4"/>
      <c r="AD27" s="4"/>
      <c r="AE27" s="4"/>
      <c r="AF27" s="4"/>
      <c r="AG27" s="6"/>
      <c r="AH27" s="506" t="str">
        <f t="shared" si="2"/>
        <v/>
      </c>
      <c r="AI27" s="444" t="str">
        <f t="shared" si="0"/>
        <v/>
      </c>
      <c r="AJ27" s="505" t="str">
        <f t="shared" si="1"/>
        <v/>
      </c>
      <c r="AK27" s="506" t="str">
        <v/>
      </c>
      <c r="AL27" s="444" t="str">
        <v/>
      </c>
      <c r="AM27" s="454" t="str">
        <v/>
      </c>
      <c r="AN27" s="500" t="str">
        <f t="shared" si="3"/>
        <v/>
      </c>
      <c r="AO27" s="501"/>
      <c r="AP27" s="501"/>
      <c r="AQ27" s="501"/>
      <c r="AR27" s="502"/>
      <c r="AS27" s="502"/>
      <c r="AT27" s="502"/>
      <c r="AU27" s="502"/>
      <c r="AV27" s="502"/>
      <c r="AW27" s="502"/>
      <c r="AX27" s="502"/>
      <c r="AY27" s="502"/>
      <c r="AZ27" s="502"/>
      <c r="BA27" s="502"/>
      <c r="BB27" s="502"/>
      <c r="BC27" s="502"/>
      <c r="BD27" s="502"/>
      <c r="BE27" s="502"/>
      <c r="BF27" s="502"/>
    </row>
    <row r="28" spans="1:58" s="503" customFormat="1" ht="11.25" x14ac:dyDescent="0.2">
      <c r="A28" s="504">
        <v>23</v>
      </c>
      <c r="B28" s="382"/>
      <c r="C28" s="391"/>
      <c r="D28" s="392"/>
      <c r="E28" s="7"/>
      <c r="F28" s="4"/>
      <c r="G28" s="4"/>
      <c r="H28" s="4"/>
      <c r="I28" s="4"/>
      <c r="J28" s="4"/>
      <c r="K28" s="4"/>
      <c r="L28" s="4"/>
      <c r="M28" s="4"/>
      <c r="N28" s="4"/>
      <c r="O28" s="4"/>
      <c r="P28" s="4"/>
      <c r="Q28" s="4"/>
      <c r="R28" s="4"/>
      <c r="S28" s="4"/>
      <c r="T28" s="4"/>
      <c r="U28" s="4"/>
      <c r="V28" s="4"/>
      <c r="W28" s="4"/>
      <c r="X28" s="4"/>
      <c r="Y28" s="4"/>
      <c r="Z28" s="37"/>
      <c r="AA28" s="40"/>
      <c r="AB28" s="4"/>
      <c r="AC28" s="4"/>
      <c r="AD28" s="4"/>
      <c r="AE28" s="4"/>
      <c r="AF28" s="4"/>
      <c r="AG28" s="6"/>
      <c r="AH28" s="506" t="str">
        <f t="shared" si="2"/>
        <v/>
      </c>
      <c r="AI28" s="444" t="str">
        <f t="shared" si="0"/>
        <v/>
      </c>
      <c r="AJ28" s="505" t="str">
        <f t="shared" si="1"/>
        <v/>
      </c>
      <c r="AK28" s="506" t="str">
        <v/>
      </c>
      <c r="AL28" s="444" t="str">
        <v/>
      </c>
      <c r="AM28" s="454" t="str">
        <v/>
      </c>
      <c r="AN28" s="500" t="str">
        <f t="shared" si="3"/>
        <v/>
      </c>
      <c r="AO28" s="501"/>
      <c r="AP28" s="501"/>
      <c r="AQ28" s="501"/>
      <c r="AR28" s="502"/>
      <c r="AS28" s="502"/>
      <c r="AT28" s="502"/>
      <c r="AU28" s="502"/>
      <c r="AV28" s="502"/>
      <c r="AW28" s="502"/>
      <c r="AX28" s="502"/>
      <c r="AY28" s="502"/>
      <c r="AZ28" s="502"/>
      <c r="BA28" s="502"/>
      <c r="BB28" s="502"/>
      <c r="BC28" s="502"/>
      <c r="BD28" s="502"/>
      <c r="BE28" s="502"/>
      <c r="BF28" s="502"/>
    </row>
    <row r="29" spans="1:58" s="503" customFormat="1" ht="11.25" x14ac:dyDescent="0.2">
      <c r="A29" s="504">
        <v>24</v>
      </c>
      <c r="B29" s="382"/>
      <c r="C29" s="391"/>
      <c r="D29" s="392"/>
      <c r="E29" s="7"/>
      <c r="F29" s="4"/>
      <c r="G29" s="4"/>
      <c r="H29" s="4"/>
      <c r="I29" s="4"/>
      <c r="J29" s="4"/>
      <c r="K29" s="4"/>
      <c r="L29" s="4"/>
      <c r="M29" s="4"/>
      <c r="N29" s="4"/>
      <c r="O29" s="4"/>
      <c r="P29" s="4"/>
      <c r="Q29" s="4"/>
      <c r="R29" s="4"/>
      <c r="S29" s="4"/>
      <c r="T29" s="4"/>
      <c r="U29" s="4"/>
      <c r="V29" s="4"/>
      <c r="W29" s="4"/>
      <c r="X29" s="4"/>
      <c r="Y29" s="4"/>
      <c r="Z29" s="4"/>
      <c r="AA29" s="4"/>
      <c r="AB29" s="41"/>
      <c r="AC29" s="5"/>
      <c r="AD29" s="5"/>
      <c r="AE29" s="5"/>
      <c r="AF29" s="5"/>
      <c r="AG29" s="6"/>
      <c r="AH29" s="506" t="str">
        <f t="shared" si="2"/>
        <v/>
      </c>
      <c r="AI29" s="444" t="str">
        <f t="shared" si="0"/>
        <v/>
      </c>
      <c r="AJ29" s="505" t="str">
        <f t="shared" si="1"/>
        <v/>
      </c>
      <c r="AK29" s="506" t="str">
        <v/>
      </c>
      <c r="AL29" s="444" t="str">
        <v/>
      </c>
      <c r="AM29" s="454" t="str">
        <v/>
      </c>
      <c r="AN29" s="500" t="str">
        <f t="shared" si="3"/>
        <v/>
      </c>
      <c r="AO29" s="501"/>
      <c r="AP29" s="501"/>
      <c r="AQ29" s="501"/>
      <c r="AR29" s="502"/>
      <c r="AS29" s="502"/>
      <c r="AT29" s="502"/>
      <c r="AU29" s="502"/>
      <c r="AV29" s="502"/>
      <c r="AW29" s="502"/>
      <c r="AX29" s="502"/>
      <c r="AY29" s="502"/>
      <c r="AZ29" s="502"/>
      <c r="BA29" s="502"/>
      <c r="BB29" s="502"/>
      <c r="BC29" s="502"/>
      <c r="BD29" s="502"/>
      <c r="BE29" s="502"/>
      <c r="BF29" s="502"/>
    </row>
    <row r="30" spans="1:58" s="503" customFormat="1" ht="11.25" x14ac:dyDescent="0.2">
      <c r="A30" s="504">
        <v>25</v>
      </c>
      <c r="B30" s="382"/>
      <c r="C30" s="393"/>
      <c r="D30" s="394"/>
      <c r="E30" s="7"/>
      <c r="F30" s="4"/>
      <c r="G30" s="4"/>
      <c r="H30" s="4"/>
      <c r="I30" s="4"/>
      <c r="J30" s="4"/>
      <c r="K30" s="4"/>
      <c r="L30" s="4"/>
      <c r="M30" s="4"/>
      <c r="N30" s="4"/>
      <c r="O30" s="4"/>
      <c r="P30" s="4"/>
      <c r="Q30" s="4"/>
      <c r="R30" s="4"/>
      <c r="S30" s="4"/>
      <c r="T30" s="4"/>
      <c r="U30" s="4"/>
      <c r="V30" s="4"/>
      <c r="W30" s="4"/>
      <c r="X30" s="4"/>
      <c r="Y30" s="4"/>
      <c r="Z30" s="4"/>
      <c r="AA30" s="4"/>
      <c r="AB30" s="5"/>
      <c r="AC30" s="41"/>
      <c r="AD30" s="5"/>
      <c r="AE30" s="5"/>
      <c r="AF30" s="5"/>
      <c r="AG30" s="6"/>
      <c r="AH30" s="506" t="str">
        <f t="shared" si="2"/>
        <v/>
      </c>
      <c r="AI30" s="444" t="str">
        <f t="shared" si="0"/>
        <v/>
      </c>
      <c r="AJ30" s="505" t="str">
        <f t="shared" si="1"/>
        <v/>
      </c>
      <c r="AK30" s="506" t="str">
        <v/>
      </c>
      <c r="AL30" s="444" t="str">
        <v/>
      </c>
      <c r="AM30" s="454" t="str">
        <v/>
      </c>
      <c r="AN30" s="500" t="str">
        <f t="shared" si="3"/>
        <v/>
      </c>
      <c r="AO30" s="501"/>
      <c r="AP30" s="501"/>
      <c r="AQ30" s="501"/>
      <c r="AR30" s="502"/>
      <c r="AS30" s="502"/>
      <c r="AT30" s="502"/>
      <c r="AU30" s="502"/>
      <c r="AV30" s="502"/>
      <c r="AW30" s="502"/>
      <c r="AX30" s="502"/>
      <c r="AY30" s="502"/>
      <c r="AZ30" s="502"/>
      <c r="BA30" s="502"/>
      <c r="BB30" s="502"/>
      <c r="BC30" s="502"/>
      <c r="BD30" s="502"/>
      <c r="BE30" s="502"/>
      <c r="BF30" s="502"/>
    </row>
    <row r="31" spans="1:58" s="503" customFormat="1" ht="11.25" x14ac:dyDescent="0.2">
      <c r="A31" s="504">
        <v>26</v>
      </c>
      <c r="B31" s="382"/>
      <c r="C31" s="393"/>
      <c r="D31" s="394"/>
      <c r="E31" s="7"/>
      <c r="F31" s="4"/>
      <c r="G31" s="4"/>
      <c r="H31" s="4"/>
      <c r="I31" s="4"/>
      <c r="J31" s="4"/>
      <c r="K31" s="4"/>
      <c r="L31" s="4"/>
      <c r="M31" s="4"/>
      <c r="N31" s="4"/>
      <c r="O31" s="4"/>
      <c r="P31" s="4"/>
      <c r="Q31" s="4"/>
      <c r="R31" s="4"/>
      <c r="S31" s="4"/>
      <c r="T31" s="4"/>
      <c r="U31" s="4"/>
      <c r="V31" s="4"/>
      <c r="W31" s="4"/>
      <c r="X31" s="4"/>
      <c r="Y31" s="4"/>
      <c r="Z31" s="4"/>
      <c r="AA31" s="4"/>
      <c r="AB31" s="5"/>
      <c r="AC31" s="5"/>
      <c r="AD31" s="41"/>
      <c r="AE31" s="5"/>
      <c r="AF31" s="5"/>
      <c r="AG31" s="6"/>
      <c r="AH31" s="506" t="str">
        <f t="shared" si="2"/>
        <v/>
      </c>
      <c r="AI31" s="444" t="str">
        <f t="shared" si="0"/>
        <v/>
      </c>
      <c r="AJ31" s="505" t="str">
        <f t="shared" si="1"/>
        <v/>
      </c>
      <c r="AK31" s="506" t="str">
        <v/>
      </c>
      <c r="AL31" s="444" t="str">
        <v/>
      </c>
      <c r="AM31" s="454" t="str">
        <v/>
      </c>
      <c r="AN31" s="500" t="str">
        <f t="shared" si="3"/>
        <v/>
      </c>
      <c r="AO31" s="501"/>
      <c r="AP31" s="501"/>
      <c r="AQ31" s="501"/>
      <c r="AR31" s="502"/>
      <c r="AS31" s="502"/>
      <c r="AT31" s="502"/>
      <c r="AU31" s="502"/>
      <c r="AV31" s="502"/>
      <c r="AW31" s="502"/>
      <c r="AX31" s="502"/>
      <c r="AY31" s="502"/>
      <c r="AZ31" s="502"/>
      <c r="BA31" s="502"/>
      <c r="BB31" s="502"/>
      <c r="BC31" s="502"/>
      <c r="BD31" s="502"/>
      <c r="BE31" s="502"/>
      <c r="BF31" s="502"/>
    </row>
    <row r="32" spans="1:58" s="503" customFormat="1" ht="11.25" x14ac:dyDescent="0.2">
      <c r="A32" s="504">
        <v>27</v>
      </c>
      <c r="B32" s="382"/>
      <c r="C32" s="393"/>
      <c r="D32" s="394"/>
      <c r="E32" s="7"/>
      <c r="F32" s="4"/>
      <c r="G32" s="4"/>
      <c r="H32" s="4"/>
      <c r="I32" s="4"/>
      <c r="J32" s="4"/>
      <c r="K32" s="4"/>
      <c r="L32" s="4"/>
      <c r="M32" s="4"/>
      <c r="N32" s="4"/>
      <c r="O32" s="4"/>
      <c r="P32" s="4"/>
      <c r="Q32" s="4"/>
      <c r="R32" s="4"/>
      <c r="S32" s="4"/>
      <c r="T32" s="4"/>
      <c r="U32" s="4"/>
      <c r="V32" s="4"/>
      <c r="W32" s="4"/>
      <c r="X32" s="4"/>
      <c r="Y32" s="4"/>
      <c r="Z32" s="4"/>
      <c r="AA32" s="4"/>
      <c r="AB32" s="5"/>
      <c r="AC32" s="5"/>
      <c r="AD32" s="5"/>
      <c r="AE32" s="41"/>
      <c r="AF32" s="5"/>
      <c r="AG32" s="6"/>
      <c r="AH32" s="506" t="str">
        <f t="shared" si="2"/>
        <v/>
      </c>
      <c r="AI32" s="444" t="str">
        <f t="shared" si="0"/>
        <v/>
      </c>
      <c r="AJ32" s="505" t="str">
        <f t="shared" si="1"/>
        <v/>
      </c>
      <c r="AK32" s="506" t="str">
        <v/>
      </c>
      <c r="AL32" s="444" t="str">
        <v/>
      </c>
      <c r="AM32" s="454" t="str">
        <v/>
      </c>
      <c r="AN32" s="500" t="str">
        <f t="shared" si="3"/>
        <v/>
      </c>
      <c r="AO32" s="501"/>
      <c r="AP32" s="501"/>
      <c r="AQ32" s="501"/>
      <c r="AR32" s="502"/>
      <c r="AS32" s="502"/>
      <c r="AT32" s="502"/>
      <c r="AU32" s="502"/>
      <c r="AV32" s="502"/>
      <c r="AW32" s="502"/>
      <c r="AX32" s="502"/>
      <c r="AY32" s="502"/>
      <c r="AZ32" s="502"/>
      <c r="BA32" s="502"/>
      <c r="BB32" s="502"/>
      <c r="BC32" s="502"/>
      <c r="BD32" s="502"/>
      <c r="BE32" s="502"/>
      <c r="BF32" s="502"/>
    </row>
    <row r="33" spans="1:58" s="503" customFormat="1" ht="11.25" x14ac:dyDescent="0.2">
      <c r="A33" s="504">
        <v>28</v>
      </c>
      <c r="B33" s="382"/>
      <c r="C33" s="393"/>
      <c r="D33" s="394"/>
      <c r="E33" s="7"/>
      <c r="F33" s="4"/>
      <c r="G33" s="4"/>
      <c r="H33" s="4"/>
      <c r="I33" s="4"/>
      <c r="J33" s="4"/>
      <c r="K33" s="4"/>
      <c r="L33" s="4"/>
      <c r="M33" s="4"/>
      <c r="N33" s="4"/>
      <c r="O33" s="4"/>
      <c r="P33" s="4"/>
      <c r="Q33" s="4"/>
      <c r="R33" s="4"/>
      <c r="S33" s="4"/>
      <c r="T33" s="4"/>
      <c r="U33" s="4"/>
      <c r="V33" s="4"/>
      <c r="W33" s="4"/>
      <c r="X33" s="4"/>
      <c r="Y33" s="4"/>
      <c r="Z33" s="4"/>
      <c r="AA33" s="4"/>
      <c r="AB33" s="5"/>
      <c r="AC33" s="5"/>
      <c r="AD33" s="5"/>
      <c r="AE33" s="5"/>
      <c r="AF33" s="41"/>
      <c r="AG33" s="6"/>
      <c r="AH33" s="506" t="str">
        <f t="shared" si="2"/>
        <v/>
      </c>
      <c r="AI33" s="444" t="str">
        <f t="shared" si="0"/>
        <v/>
      </c>
      <c r="AJ33" s="505" t="str">
        <f t="shared" si="1"/>
        <v/>
      </c>
      <c r="AK33" s="506" t="str">
        <v/>
      </c>
      <c r="AL33" s="444" t="str">
        <v/>
      </c>
      <c r="AM33" s="454" t="str">
        <v/>
      </c>
      <c r="AN33" s="500" t="str">
        <f t="shared" si="3"/>
        <v/>
      </c>
      <c r="AO33" s="501"/>
      <c r="AP33" s="501"/>
      <c r="AQ33" s="501"/>
      <c r="AR33" s="502"/>
      <c r="AS33" s="502"/>
      <c r="AT33" s="502"/>
      <c r="AU33" s="502"/>
      <c r="AV33" s="502"/>
      <c r="AW33" s="502"/>
      <c r="AX33" s="502"/>
      <c r="AY33" s="502"/>
      <c r="AZ33" s="502"/>
      <c r="BA33" s="502"/>
      <c r="BB33" s="502"/>
      <c r="BC33" s="502"/>
      <c r="BD33" s="502"/>
      <c r="BE33" s="502"/>
      <c r="BF33" s="502"/>
    </row>
    <row r="34" spans="1:58" s="503" customFormat="1" ht="11.25" x14ac:dyDescent="0.2">
      <c r="A34" s="511">
        <v>29</v>
      </c>
      <c r="B34" s="383"/>
      <c r="C34" s="395"/>
      <c r="D34" s="396"/>
      <c r="E34" s="10"/>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42"/>
      <c r="AH34" s="515" t="str">
        <f t="shared" si="2"/>
        <v/>
      </c>
      <c r="AI34" s="446" t="str">
        <f t="shared" si="0"/>
        <v/>
      </c>
      <c r="AJ34" s="516" t="str">
        <f t="shared" si="1"/>
        <v/>
      </c>
      <c r="AK34" s="517" t="str">
        <v/>
      </c>
      <c r="AL34" s="446" t="str">
        <v/>
      </c>
      <c r="AM34" s="456" t="str">
        <v/>
      </c>
      <c r="AN34" s="500" t="str">
        <f t="shared" si="3"/>
        <v/>
      </c>
      <c r="AO34" s="501"/>
      <c r="AP34" s="501"/>
      <c r="AQ34" s="501"/>
      <c r="AR34" s="502"/>
      <c r="AS34" s="502"/>
      <c r="AT34" s="502"/>
      <c r="AU34" s="502"/>
      <c r="AV34" s="502"/>
      <c r="AW34" s="502"/>
      <c r="AX34" s="502"/>
      <c r="AY34" s="502"/>
      <c r="AZ34" s="502"/>
      <c r="BA34" s="502"/>
      <c r="BB34" s="502"/>
      <c r="BC34" s="502"/>
      <c r="BD34" s="502"/>
      <c r="BE34" s="502"/>
      <c r="BF34" s="502"/>
    </row>
    <row r="35" spans="1:58" s="503" customFormat="1" ht="11.25" x14ac:dyDescent="0.2">
      <c r="A35" s="518"/>
      <c r="D35" s="519" t="s">
        <v>6</v>
      </c>
      <c r="E35" s="444" t="str">
        <f t="shared" ref="E35:AG35" si="4">IF(E$5="","",COUNTIF(E$6:E$34,1))</f>
        <v/>
      </c>
      <c r="F35" s="444" t="str">
        <f t="shared" si="4"/>
        <v/>
      </c>
      <c r="G35" s="444" t="str">
        <f t="shared" si="4"/>
        <v/>
      </c>
      <c r="H35" s="444" t="str">
        <f t="shared" si="4"/>
        <v/>
      </c>
      <c r="I35" s="444" t="str">
        <f t="shared" si="4"/>
        <v/>
      </c>
      <c r="J35" s="444" t="str">
        <f t="shared" si="4"/>
        <v/>
      </c>
      <c r="K35" s="444" t="str">
        <f t="shared" si="4"/>
        <v/>
      </c>
      <c r="L35" s="444" t="str">
        <f t="shared" si="4"/>
        <v/>
      </c>
      <c r="M35" s="444" t="str">
        <f t="shared" si="4"/>
        <v/>
      </c>
      <c r="N35" s="444" t="str">
        <f t="shared" si="4"/>
        <v/>
      </c>
      <c r="O35" s="444" t="str">
        <f t="shared" si="4"/>
        <v/>
      </c>
      <c r="P35" s="444" t="str">
        <f t="shared" si="4"/>
        <v/>
      </c>
      <c r="Q35" s="444" t="str">
        <f t="shared" si="4"/>
        <v/>
      </c>
      <c r="R35" s="444" t="str">
        <f t="shared" si="4"/>
        <v/>
      </c>
      <c r="S35" s="444" t="str">
        <f t="shared" si="4"/>
        <v/>
      </c>
      <c r="T35" s="444" t="str">
        <f t="shared" si="4"/>
        <v/>
      </c>
      <c r="U35" s="444" t="str">
        <f t="shared" si="4"/>
        <v/>
      </c>
      <c r="V35" s="444" t="str">
        <f t="shared" si="4"/>
        <v/>
      </c>
      <c r="W35" s="444" t="str">
        <f t="shared" si="4"/>
        <v/>
      </c>
      <c r="X35" s="444" t="str">
        <f t="shared" si="4"/>
        <v/>
      </c>
      <c r="Y35" s="444" t="str">
        <f t="shared" si="4"/>
        <v/>
      </c>
      <c r="Z35" s="444" t="str">
        <f t="shared" si="4"/>
        <v/>
      </c>
      <c r="AA35" s="444" t="str">
        <f t="shared" si="4"/>
        <v/>
      </c>
      <c r="AB35" s="444" t="str">
        <f t="shared" si="4"/>
        <v/>
      </c>
      <c r="AC35" s="444" t="str">
        <f t="shared" si="4"/>
        <v/>
      </c>
      <c r="AD35" s="444" t="str">
        <f t="shared" si="4"/>
        <v/>
      </c>
      <c r="AE35" s="444" t="str">
        <f t="shared" si="4"/>
        <v/>
      </c>
      <c r="AF35" s="444" t="str">
        <f t="shared" si="4"/>
        <v/>
      </c>
      <c r="AG35" s="520" t="str">
        <f t="shared" si="4"/>
        <v/>
      </c>
      <c r="AN35" s="500">
        <f>COUNTIF(AN$6:AN$34,0)</f>
        <v>0</v>
      </c>
      <c r="AO35" s="501" t="s">
        <v>58</v>
      </c>
      <c r="AP35" s="501"/>
      <c r="AQ35" s="501"/>
      <c r="AR35" s="502"/>
      <c r="AS35" s="502"/>
      <c r="AT35" s="502"/>
      <c r="AU35" s="502"/>
      <c r="AV35" s="502"/>
      <c r="AW35" s="502"/>
      <c r="AX35" s="502"/>
      <c r="AY35" s="502"/>
      <c r="AZ35" s="502"/>
      <c r="BA35" s="502"/>
      <c r="BB35" s="502"/>
      <c r="BC35" s="502"/>
      <c r="BD35" s="502"/>
      <c r="BE35" s="502"/>
      <c r="BF35" s="502"/>
    </row>
    <row r="36" spans="1:58" s="503" customFormat="1" ht="11.25" x14ac:dyDescent="0.2">
      <c r="A36" s="501"/>
      <c r="D36" s="519" t="s">
        <v>2</v>
      </c>
      <c r="E36" s="444" t="str">
        <f>IF(E$5="","",COUNTIF(E$6:E$34,-1))</f>
        <v/>
      </c>
      <c r="F36" s="444" t="str">
        <f t="shared" ref="F36:AG36" si="5">IF(F$5="","",COUNTIF(F$6:F$34,-1))</f>
        <v/>
      </c>
      <c r="G36" s="444" t="str">
        <f t="shared" si="5"/>
        <v/>
      </c>
      <c r="H36" s="444" t="str">
        <f t="shared" si="5"/>
        <v/>
      </c>
      <c r="I36" s="444" t="str">
        <f t="shared" si="5"/>
        <v/>
      </c>
      <c r="J36" s="444" t="str">
        <f t="shared" si="5"/>
        <v/>
      </c>
      <c r="K36" s="444" t="str">
        <f t="shared" si="5"/>
        <v/>
      </c>
      <c r="L36" s="444" t="str">
        <f t="shared" si="5"/>
        <v/>
      </c>
      <c r="M36" s="444" t="str">
        <f t="shared" si="5"/>
        <v/>
      </c>
      <c r="N36" s="444" t="str">
        <f t="shared" si="5"/>
        <v/>
      </c>
      <c r="O36" s="444" t="str">
        <f t="shared" si="5"/>
        <v/>
      </c>
      <c r="P36" s="444" t="str">
        <f t="shared" si="5"/>
        <v/>
      </c>
      <c r="Q36" s="444" t="str">
        <f t="shared" si="5"/>
        <v/>
      </c>
      <c r="R36" s="444" t="str">
        <f t="shared" si="5"/>
        <v/>
      </c>
      <c r="S36" s="444" t="str">
        <f t="shared" si="5"/>
        <v/>
      </c>
      <c r="T36" s="444" t="str">
        <f t="shared" si="5"/>
        <v/>
      </c>
      <c r="U36" s="444" t="str">
        <f t="shared" si="5"/>
        <v/>
      </c>
      <c r="V36" s="444" t="str">
        <f t="shared" si="5"/>
        <v/>
      </c>
      <c r="W36" s="444" t="str">
        <f t="shared" si="5"/>
        <v/>
      </c>
      <c r="X36" s="444" t="str">
        <f t="shared" si="5"/>
        <v/>
      </c>
      <c r="Y36" s="444" t="str">
        <f t="shared" si="5"/>
        <v/>
      </c>
      <c r="Z36" s="444" t="str">
        <f t="shared" si="5"/>
        <v/>
      </c>
      <c r="AA36" s="444" t="str">
        <f t="shared" si="5"/>
        <v/>
      </c>
      <c r="AB36" s="444" t="str">
        <f t="shared" si="5"/>
        <v/>
      </c>
      <c r="AC36" s="444" t="str">
        <f t="shared" si="5"/>
        <v/>
      </c>
      <c r="AD36" s="444" t="str">
        <f t="shared" si="5"/>
        <v/>
      </c>
      <c r="AE36" s="444" t="str">
        <f t="shared" si="5"/>
        <v/>
      </c>
      <c r="AF36" s="444" t="str">
        <f t="shared" si="5"/>
        <v/>
      </c>
      <c r="AG36" s="444" t="str">
        <f t="shared" si="5"/>
        <v/>
      </c>
      <c r="AH36" s="501"/>
      <c r="AN36" s="500">
        <f>COUNT(AN$6:AN$34)</f>
        <v>0</v>
      </c>
      <c r="AO36" s="501" t="s">
        <v>59</v>
      </c>
      <c r="AP36" s="501"/>
      <c r="AQ36" s="501"/>
      <c r="AR36" s="502"/>
      <c r="AS36" s="502"/>
      <c r="AT36" s="502"/>
      <c r="AU36" s="502"/>
      <c r="AV36" s="502"/>
      <c r="AW36" s="502"/>
      <c r="AX36" s="502"/>
      <c r="AY36" s="502"/>
      <c r="AZ36" s="502"/>
      <c r="BA36" s="502"/>
      <c r="BB36" s="502"/>
      <c r="BC36" s="502"/>
      <c r="BD36" s="502"/>
      <c r="BE36" s="502"/>
      <c r="BF36" s="502"/>
    </row>
    <row r="37" spans="1:58" s="503" customFormat="1" ht="11.25" x14ac:dyDescent="0.2">
      <c r="A37" s="501"/>
      <c r="D37" s="519" t="s">
        <v>3</v>
      </c>
      <c r="E37" s="444" t="str">
        <f t="shared" ref="E37:AG37" si="6">IF(E$5="","",$H$40-COUNT(E$6:E$34)-1)</f>
        <v/>
      </c>
      <c r="F37" s="444" t="str">
        <f t="shared" si="6"/>
        <v/>
      </c>
      <c r="G37" s="444" t="str">
        <f t="shared" si="6"/>
        <v/>
      </c>
      <c r="H37" s="444" t="str">
        <f t="shared" si="6"/>
        <v/>
      </c>
      <c r="I37" s="444" t="str">
        <f t="shared" si="6"/>
        <v/>
      </c>
      <c r="J37" s="444" t="str">
        <f t="shared" si="6"/>
        <v/>
      </c>
      <c r="K37" s="444" t="str">
        <f t="shared" si="6"/>
        <v/>
      </c>
      <c r="L37" s="444" t="str">
        <f t="shared" si="6"/>
        <v/>
      </c>
      <c r="M37" s="444" t="str">
        <f t="shared" si="6"/>
        <v/>
      </c>
      <c r="N37" s="444" t="str">
        <f t="shared" si="6"/>
        <v/>
      </c>
      <c r="O37" s="444" t="str">
        <f t="shared" si="6"/>
        <v/>
      </c>
      <c r="P37" s="444" t="str">
        <f t="shared" si="6"/>
        <v/>
      </c>
      <c r="Q37" s="444" t="str">
        <f t="shared" si="6"/>
        <v/>
      </c>
      <c r="R37" s="444" t="str">
        <f t="shared" si="6"/>
        <v/>
      </c>
      <c r="S37" s="444" t="str">
        <f t="shared" si="6"/>
        <v/>
      </c>
      <c r="T37" s="444" t="str">
        <f t="shared" si="6"/>
        <v/>
      </c>
      <c r="U37" s="444" t="str">
        <f t="shared" si="6"/>
        <v/>
      </c>
      <c r="V37" s="444" t="str">
        <f t="shared" si="6"/>
        <v/>
      </c>
      <c r="W37" s="444" t="str">
        <f t="shared" si="6"/>
        <v/>
      </c>
      <c r="X37" s="444" t="str">
        <f t="shared" si="6"/>
        <v/>
      </c>
      <c r="Y37" s="444" t="str">
        <f t="shared" si="6"/>
        <v/>
      </c>
      <c r="Z37" s="444" t="str">
        <f t="shared" si="6"/>
        <v/>
      </c>
      <c r="AA37" s="444" t="str">
        <f t="shared" si="6"/>
        <v/>
      </c>
      <c r="AB37" s="444" t="str">
        <f t="shared" si="6"/>
        <v/>
      </c>
      <c r="AC37" s="444" t="str">
        <f t="shared" si="6"/>
        <v/>
      </c>
      <c r="AD37" s="444" t="str">
        <f t="shared" si="6"/>
        <v/>
      </c>
      <c r="AE37" s="444" t="str">
        <f t="shared" si="6"/>
        <v/>
      </c>
      <c r="AF37" s="444" t="str">
        <f t="shared" si="6"/>
        <v/>
      </c>
      <c r="AG37" s="444" t="str">
        <f t="shared" si="6"/>
        <v/>
      </c>
      <c r="AH37" s="501"/>
      <c r="AI37" s="521"/>
      <c r="AJ37" s="501"/>
      <c r="AK37" s="521"/>
      <c r="AL37" s="521"/>
      <c r="AM37" s="521"/>
      <c r="AN37" s="500" t="str">
        <f>IF(AN36=0,"",(AN36-AN35)/AN36)</f>
        <v/>
      </c>
      <c r="AO37" s="501" t="s">
        <v>61</v>
      </c>
      <c r="AP37" s="501"/>
      <c r="AQ37" s="501"/>
      <c r="AR37" s="502"/>
      <c r="AS37" s="502"/>
      <c r="AT37" s="502"/>
      <c r="AU37" s="502"/>
      <c r="AV37" s="502"/>
      <c r="AW37" s="502"/>
      <c r="AX37" s="502"/>
      <c r="AY37" s="502"/>
      <c r="AZ37" s="502"/>
      <c r="BA37" s="502"/>
      <c r="BB37" s="502"/>
      <c r="BC37" s="502"/>
      <c r="BD37" s="502"/>
      <c r="BE37" s="502"/>
      <c r="BF37" s="502"/>
    </row>
    <row r="38" spans="1:58" s="503" customFormat="1" ht="11.25" x14ac:dyDescent="0.2">
      <c r="A38" s="522"/>
      <c r="D38" s="523" t="s">
        <v>1</v>
      </c>
      <c r="E38" s="524" t="str">
        <f t="shared" ref="E38:AG38" si="7">IF(E$5="","",SUM(E35:E37)+1)</f>
        <v/>
      </c>
      <c r="F38" s="524" t="str">
        <f t="shared" si="7"/>
        <v/>
      </c>
      <c r="G38" s="524" t="str">
        <f t="shared" si="7"/>
        <v/>
      </c>
      <c r="H38" s="524" t="str">
        <f t="shared" si="7"/>
        <v/>
      </c>
      <c r="I38" s="524" t="str">
        <f t="shared" si="7"/>
        <v/>
      </c>
      <c r="J38" s="524" t="str">
        <f t="shared" si="7"/>
        <v/>
      </c>
      <c r="K38" s="524" t="str">
        <f t="shared" si="7"/>
        <v/>
      </c>
      <c r="L38" s="524" t="str">
        <f t="shared" si="7"/>
        <v/>
      </c>
      <c r="M38" s="524" t="str">
        <f t="shared" si="7"/>
        <v/>
      </c>
      <c r="N38" s="524" t="str">
        <f t="shared" si="7"/>
        <v/>
      </c>
      <c r="O38" s="524" t="str">
        <f t="shared" si="7"/>
        <v/>
      </c>
      <c r="P38" s="524" t="str">
        <f t="shared" si="7"/>
        <v/>
      </c>
      <c r="Q38" s="524" t="str">
        <f t="shared" si="7"/>
        <v/>
      </c>
      <c r="R38" s="524" t="str">
        <f t="shared" si="7"/>
        <v/>
      </c>
      <c r="S38" s="524" t="str">
        <f t="shared" si="7"/>
        <v/>
      </c>
      <c r="T38" s="524" t="str">
        <f t="shared" si="7"/>
        <v/>
      </c>
      <c r="U38" s="524" t="str">
        <f t="shared" si="7"/>
        <v/>
      </c>
      <c r="V38" s="524" t="str">
        <f t="shared" si="7"/>
        <v/>
      </c>
      <c r="W38" s="524" t="str">
        <f t="shared" si="7"/>
        <v/>
      </c>
      <c r="X38" s="524" t="str">
        <f t="shared" si="7"/>
        <v/>
      </c>
      <c r="Y38" s="524" t="str">
        <f t="shared" si="7"/>
        <v/>
      </c>
      <c r="Z38" s="524" t="str">
        <f t="shared" si="7"/>
        <v/>
      </c>
      <c r="AA38" s="524" t="str">
        <f t="shared" si="7"/>
        <v/>
      </c>
      <c r="AB38" s="524" t="str">
        <f t="shared" si="7"/>
        <v/>
      </c>
      <c r="AC38" s="524" t="str">
        <f t="shared" si="7"/>
        <v/>
      </c>
      <c r="AD38" s="524" t="str">
        <f t="shared" si="7"/>
        <v/>
      </c>
      <c r="AE38" s="524" t="str">
        <f t="shared" si="7"/>
        <v/>
      </c>
      <c r="AF38" s="524" t="str">
        <f t="shared" si="7"/>
        <v/>
      </c>
      <c r="AG38" s="524" t="str">
        <f t="shared" si="7"/>
        <v/>
      </c>
      <c r="AH38" s="501"/>
      <c r="AI38" s="501"/>
      <c r="AJ38" s="501"/>
      <c r="AK38" s="501"/>
      <c r="AL38" s="501"/>
      <c r="AM38" s="501"/>
      <c r="AN38" s="501"/>
      <c r="AO38" s="501"/>
      <c r="AP38" s="501"/>
      <c r="AQ38" s="501"/>
      <c r="AR38" s="502"/>
      <c r="AS38" s="502"/>
      <c r="AT38" s="502"/>
      <c r="AU38" s="502"/>
      <c r="AV38" s="502"/>
      <c r="AW38" s="502"/>
      <c r="AX38" s="502"/>
      <c r="AY38" s="502"/>
      <c r="AZ38" s="502"/>
      <c r="BA38" s="502"/>
      <c r="BB38" s="502"/>
      <c r="BC38" s="502"/>
      <c r="BD38" s="502"/>
      <c r="BE38" s="502"/>
      <c r="BF38" s="502"/>
    </row>
    <row r="39" spans="1:58" s="503" customFormat="1" ht="3.75" customHeight="1" thickBot="1" x14ac:dyDescent="0.25">
      <c r="A39" s="501"/>
      <c r="B39" s="501"/>
      <c r="C39" s="501"/>
      <c r="D39" s="501"/>
      <c r="E39" s="501"/>
      <c r="F39" s="501"/>
      <c r="G39" s="501"/>
      <c r="H39" s="501"/>
      <c r="I39" s="501"/>
      <c r="J39" s="501"/>
      <c r="K39" s="501"/>
      <c r="L39" s="501"/>
      <c r="M39" s="501"/>
      <c r="N39" s="501"/>
      <c r="O39" s="501"/>
      <c r="P39" s="501"/>
      <c r="Q39" s="501"/>
      <c r="R39" s="501"/>
      <c r="S39" s="501"/>
      <c r="T39" s="501"/>
      <c r="U39" s="501"/>
      <c r="V39" s="501"/>
      <c r="W39" s="501"/>
      <c r="X39" s="501"/>
      <c r="Y39" s="501"/>
      <c r="Z39" s="501"/>
      <c r="AA39" s="501"/>
      <c r="AB39" s="501"/>
      <c r="AC39" s="501"/>
      <c r="AD39" s="501"/>
      <c r="AE39" s="501"/>
      <c r="AF39" s="501"/>
      <c r="AG39" s="501"/>
      <c r="AN39" s="501"/>
      <c r="AO39" s="501"/>
      <c r="AP39" s="501"/>
      <c r="AQ39" s="501"/>
      <c r="AR39" s="502"/>
      <c r="AS39" s="502"/>
      <c r="AT39" s="502"/>
      <c r="AU39" s="502"/>
      <c r="AV39" s="502"/>
      <c r="AW39" s="502"/>
      <c r="AX39" s="502"/>
      <c r="AY39" s="502"/>
      <c r="AZ39" s="502"/>
      <c r="BA39" s="502"/>
      <c r="BB39" s="502"/>
      <c r="BC39" s="502"/>
      <c r="BD39" s="502"/>
      <c r="BE39" s="502"/>
      <c r="BF39" s="502"/>
    </row>
    <row r="40" spans="1:58" s="503" customFormat="1" ht="17.25" customHeight="1" thickBot="1" x14ac:dyDescent="0.25">
      <c r="A40" s="501"/>
      <c r="B40" s="525"/>
      <c r="C40" s="525"/>
      <c r="F40" s="501"/>
      <c r="G40" s="525" t="s">
        <v>7</v>
      </c>
      <c r="H40" s="526">
        <f>COUNTA(B6:B34)</f>
        <v>0</v>
      </c>
      <c r="I40" s="501"/>
      <c r="J40" s="501"/>
      <c r="K40" s="501"/>
      <c r="M40" s="525"/>
      <c r="P40" s="501"/>
      <c r="Q40" s="501"/>
      <c r="R40" s="525" t="s">
        <v>10</v>
      </c>
      <c r="S40" s="527" t="str">
        <f>IF(OR(AH$76="",AI$76="",AH$40="",AI$40=""),"",SUM(AH$76:AI$76)/SUM(AH$40:AI$40))</f>
        <v/>
      </c>
      <c r="T40" s="528"/>
      <c r="U40" s="501"/>
      <c r="X40" s="501"/>
      <c r="Y40" s="501"/>
      <c r="Z40" s="525" t="s">
        <v>112</v>
      </c>
      <c r="AA40" s="527" t="str">
        <f>IF(OR(AH$40="",AI$40="",AJ$40=""),"",(AH$40+AI$40-AJ$40)/SUM(AH$40:AJ$40))</f>
        <v/>
      </c>
      <c r="AB40" s="528"/>
      <c r="AC40" s="529"/>
      <c r="AD40" s="529"/>
      <c r="AE40" s="501"/>
      <c r="AF40" s="501"/>
      <c r="AG40" s="501"/>
      <c r="AH40" s="530" t="str">
        <f t="shared" ref="AH40:AM40" si="8">IF(COUNT(AH6:AH34)=0,"",SUM(AH6:AH34))</f>
        <v/>
      </c>
      <c r="AI40" s="531" t="str">
        <f t="shared" si="8"/>
        <v/>
      </c>
      <c r="AJ40" s="532" t="str">
        <f>IF(COUNT(AJ6:AJ34)=0,"",SUM(AJ6:AJ34))</f>
        <v/>
      </c>
      <c r="AK40" s="533" t="str">
        <f t="shared" si="8"/>
        <v/>
      </c>
      <c r="AL40" s="534" t="str">
        <f t="shared" si="8"/>
        <v/>
      </c>
      <c r="AM40" s="535" t="str">
        <f t="shared" si="8"/>
        <v/>
      </c>
      <c r="AN40" s="501"/>
      <c r="AO40" s="501"/>
      <c r="AP40" s="501"/>
      <c r="AQ40" s="501"/>
      <c r="AR40" s="502"/>
      <c r="AS40" s="502"/>
      <c r="AT40" s="502"/>
      <c r="AU40" s="502"/>
      <c r="AV40" s="502"/>
      <c r="AW40" s="502"/>
      <c r="AX40" s="502"/>
      <c r="AY40" s="502"/>
      <c r="AZ40" s="502"/>
      <c r="BA40" s="502"/>
      <c r="BB40" s="502"/>
      <c r="BC40" s="502"/>
      <c r="BD40" s="502"/>
      <c r="BE40" s="502"/>
      <c r="BF40" s="502"/>
    </row>
    <row r="41" spans="1:58" s="503" customFormat="1" ht="17.25" customHeight="1" x14ac:dyDescent="0.2">
      <c r="B41" s="525"/>
      <c r="C41" s="525"/>
      <c r="F41" s="529"/>
      <c r="G41" s="525" t="s">
        <v>8</v>
      </c>
      <c r="H41" s="526">
        <f>IF(H40="","",H40-COUNTA(D6:D34))</f>
        <v>0</v>
      </c>
      <c r="I41" s="529"/>
      <c r="J41" s="529"/>
      <c r="K41" s="529"/>
      <c r="M41" s="525"/>
      <c r="P41" s="529"/>
      <c r="Q41" s="529"/>
      <c r="R41" s="525" t="s">
        <v>11</v>
      </c>
      <c r="S41" s="527" t="str">
        <f>IF(OR(AJ$76="",AI$40=""),"",AJ$76/AJ$40)</f>
        <v/>
      </c>
      <c r="T41" s="528"/>
      <c r="U41" s="529"/>
      <c r="V41" s="529"/>
      <c r="X41" s="529"/>
      <c r="Y41" s="529"/>
      <c r="Z41" s="525" t="s">
        <v>113</v>
      </c>
      <c r="AA41" s="527" t="str">
        <f>IF(OR(AH$40="",AI$40="",AJ$40=""),"",(AH$40-AI$40-AJ$40)/SUM(AH$40:AJ$40))</f>
        <v/>
      </c>
      <c r="AB41" s="528"/>
      <c r="AC41" s="501"/>
      <c r="AD41" s="501"/>
      <c r="AE41" s="501"/>
      <c r="AF41" s="501"/>
      <c r="AG41" s="501"/>
      <c r="AH41" s="501">
        <f>SUM(AH47:AH75)</f>
        <v>0</v>
      </c>
      <c r="AI41" s="501">
        <f>SUM(AI47:AI75)</f>
        <v>0</v>
      </c>
      <c r="AJ41" s="501"/>
      <c r="AK41" s="501"/>
      <c r="AL41" s="501"/>
      <c r="AM41" s="501"/>
      <c r="AN41" s="501"/>
      <c r="AO41" s="501"/>
      <c r="AP41" s="501"/>
      <c r="AQ41" s="501"/>
      <c r="AR41" s="502"/>
      <c r="AS41" s="502"/>
      <c r="AT41" s="502"/>
      <c r="AU41" s="502"/>
      <c r="AV41" s="502"/>
      <c r="AW41" s="502"/>
      <c r="AX41" s="502"/>
      <c r="AY41" s="502"/>
      <c r="AZ41" s="502"/>
      <c r="BA41" s="502"/>
      <c r="BB41" s="502"/>
      <c r="BC41" s="502"/>
      <c r="BD41" s="502"/>
      <c r="BE41" s="502"/>
      <c r="BF41" s="502"/>
    </row>
    <row r="42" spans="1:58" s="503" customFormat="1" ht="17.25" customHeight="1" x14ac:dyDescent="0.2">
      <c r="B42" s="501"/>
      <c r="F42" s="529"/>
      <c r="G42" s="529"/>
      <c r="H42" s="529"/>
      <c r="I42" s="529"/>
      <c r="J42" s="529"/>
      <c r="L42" s="525"/>
      <c r="M42" s="525"/>
      <c r="P42" s="529"/>
      <c r="Q42" s="529"/>
      <c r="U42" s="529"/>
      <c r="V42" s="501"/>
      <c r="W42" s="536"/>
      <c r="X42" s="529"/>
      <c r="Y42" s="529"/>
      <c r="Z42" s="529"/>
      <c r="AA42" s="501"/>
      <c r="AB42" s="501"/>
      <c r="AC42" s="501"/>
      <c r="AD42" s="501"/>
      <c r="AE42" s="501"/>
      <c r="AF42" s="501"/>
      <c r="AG42" s="501"/>
      <c r="AH42" s="501"/>
      <c r="AI42" s="501"/>
      <c r="AJ42" s="501"/>
      <c r="AK42" s="501"/>
      <c r="AL42" s="501"/>
      <c r="AM42" s="501"/>
      <c r="AN42" s="501"/>
      <c r="AO42" s="501"/>
      <c r="AP42" s="501"/>
      <c r="AQ42" s="501"/>
      <c r="AR42" s="502"/>
      <c r="AS42" s="502"/>
      <c r="AT42" s="502"/>
      <c r="AU42" s="502"/>
      <c r="AV42" s="502"/>
      <c r="AW42" s="502"/>
      <c r="AX42" s="502"/>
      <c r="AY42" s="502"/>
      <c r="AZ42" s="502"/>
      <c r="BA42" s="502"/>
      <c r="BB42" s="502"/>
      <c r="BC42" s="502"/>
      <c r="BD42" s="502"/>
      <c r="BE42" s="502"/>
      <c r="BF42" s="502"/>
    </row>
    <row r="43" spans="1:58" s="465" customFormat="1" x14ac:dyDescent="0.2">
      <c r="A43" s="466"/>
      <c r="C43" s="466"/>
      <c r="D43" s="466"/>
      <c r="E43" s="466"/>
      <c r="F43" s="466"/>
      <c r="G43" s="466"/>
      <c r="H43" s="466"/>
      <c r="I43" s="466"/>
      <c r="J43" s="466"/>
      <c r="K43" s="466"/>
      <c r="L43" s="466"/>
      <c r="M43" s="466"/>
      <c r="N43" s="466"/>
      <c r="O43" s="466"/>
      <c r="P43" s="466"/>
      <c r="Q43" s="466"/>
      <c r="R43" s="466"/>
      <c r="S43" s="466"/>
      <c r="T43" s="466"/>
      <c r="U43" s="466"/>
      <c r="V43" s="466"/>
      <c r="W43" s="466"/>
      <c r="X43" s="466"/>
      <c r="Y43" s="466"/>
      <c r="Z43" s="466"/>
      <c r="AA43" s="466"/>
      <c r="AB43" s="466"/>
      <c r="AC43" s="466"/>
      <c r="AD43" s="466"/>
      <c r="AE43" s="466"/>
      <c r="AF43" s="466"/>
      <c r="AG43" s="466"/>
      <c r="AH43" s="466"/>
      <c r="AI43" s="466"/>
      <c r="AJ43" s="466"/>
      <c r="AK43" s="466"/>
      <c r="AL43" s="466"/>
      <c r="AM43" s="466"/>
      <c r="AN43" s="466"/>
      <c r="AO43" s="466"/>
      <c r="AP43" s="466"/>
      <c r="AQ43" s="466"/>
      <c r="AR43" s="462"/>
      <c r="AS43" s="462"/>
      <c r="AT43" s="462"/>
      <c r="AU43" s="462"/>
      <c r="AV43" s="462"/>
      <c r="AW43" s="462"/>
      <c r="AX43" s="462"/>
      <c r="AY43" s="462"/>
      <c r="AZ43" s="462"/>
      <c r="BA43" s="462"/>
      <c r="BB43" s="462"/>
      <c r="BC43" s="462"/>
      <c r="BD43" s="462"/>
      <c r="BE43" s="462"/>
      <c r="BF43" s="462"/>
    </row>
    <row r="44" spans="1:58" s="466" customFormat="1" ht="9" customHeight="1" x14ac:dyDescent="0.2">
      <c r="A44" s="462"/>
      <c r="B44" s="462"/>
      <c r="C44" s="462"/>
      <c r="D44" s="462"/>
      <c r="E44" s="537" t="str">
        <f t="array" ref="E44:AG44">IF(TRANSPOSE(D6:D34)="","",TRANSPOSE(D6:D34))</f>
        <v/>
      </c>
      <c r="F44" s="537" t="str">
        <v/>
      </c>
      <c r="G44" s="537" t="str">
        <v/>
      </c>
      <c r="H44" s="537" t="str">
        <v/>
      </c>
      <c r="I44" s="537" t="str">
        <v/>
      </c>
      <c r="J44" s="537" t="str">
        <v/>
      </c>
      <c r="K44" s="537" t="str">
        <v/>
      </c>
      <c r="L44" s="537" t="str">
        <v/>
      </c>
      <c r="M44" s="537" t="str">
        <v/>
      </c>
      <c r="N44" s="537" t="str">
        <v/>
      </c>
      <c r="O44" s="537" t="str">
        <v/>
      </c>
      <c r="P44" s="537" t="str">
        <v/>
      </c>
      <c r="Q44" s="537" t="str">
        <v/>
      </c>
      <c r="R44" s="537" t="str">
        <v/>
      </c>
      <c r="S44" s="537" t="str">
        <v/>
      </c>
      <c r="T44" s="537" t="str">
        <v/>
      </c>
      <c r="U44" s="537" t="str">
        <v/>
      </c>
      <c r="V44" s="537" t="str">
        <v/>
      </c>
      <c r="W44" s="537" t="str">
        <v/>
      </c>
      <c r="X44" s="537" t="str">
        <v/>
      </c>
      <c r="Y44" s="537" t="str">
        <v/>
      </c>
      <c r="Z44" s="537" t="str">
        <v/>
      </c>
      <c r="AA44" s="537" t="str">
        <v/>
      </c>
      <c r="AB44" s="537" t="str">
        <v/>
      </c>
      <c r="AC44" s="537" t="str">
        <v/>
      </c>
      <c r="AD44" s="537" t="str">
        <v/>
      </c>
      <c r="AE44" s="537" t="str">
        <v/>
      </c>
      <c r="AF44" s="537" t="str">
        <v/>
      </c>
      <c r="AG44" s="537" t="str">
        <v/>
      </c>
      <c r="AH44" s="462"/>
      <c r="AI44" s="462"/>
      <c r="AJ44" s="462"/>
      <c r="AK44" s="462"/>
      <c r="AL44" s="462"/>
      <c r="AM44" s="462"/>
      <c r="AN44" s="462"/>
      <c r="AO44" s="462"/>
      <c r="AP44" s="462"/>
      <c r="AQ44" s="462"/>
      <c r="AR44" s="462"/>
      <c r="AS44" s="462"/>
      <c r="AT44" s="462"/>
      <c r="AU44" s="462"/>
      <c r="AV44" s="462"/>
      <c r="AW44" s="462"/>
      <c r="AX44" s="462"/>
      <c r="AY44" s="462"/>
      <c r="AZ44" s="462"/>
      <c r="BA44" s="462"/>
      <c r="BB44" s="462"/>
      <c r="BC44" s="462"/>
      <c r="BD44" s="462"/>
      <c r="BE44" s="462"/>
      <c r="BF44" s="462"/>
    </row>
    <row r="45" spans="1:58" s="493" customFormat="1" ht="29.25" customHeight="1" x14ac:dyDescent="0.2">
      <c r="A45" s="538" t="s">
        <v>24</v>
      </c>
      <c r="B45" s="494"/>
      <c r="C45" s="494"/>
      <c r="D45" s="494"/>
      <c r="E45" s="494"/>
      <c r="F45" s="494"/>
      <c r="G45" s="494"/>
      <c r="H45" s="494"/>
      <c r="I45" s="494"/>
      <c r="J45" s="494"/>
      <c r="K45" s="494"/>
      <c r="L45" s="494"/>
      <c r="M45" s="494"/>
      <c r="N45" s="494"/>
      <c r="O45" s="494"/>
      <c r="P45" s="494"/>
      <c r="Q45" s="494"/>
      <c r="R45" s="494"/>
      <c r="S45" s="494"/>
      <c r="T45" s="494"/>
      <c r="U45" s="494"/>
      <c r="V45" s="494"/>
      <c r="W45" s="494"/>
      <c r="X45" s="494"/>
      <c r="Y45" s="494"/>
      <c r="Z45" s="494"/>
      <c r="AA45" s="494"/>
      <c r="AB45" s="494"/>
      <c r="AC45" s="494"/>
      <c r="AD45" s="494"/>
      <c r="AE45" s="494"/>
      <c r="AF45" s="494"/>
      <c r="AG45" s="494"/>
      <c r="AH45" s="539" t="s">
        <v>12</v>
      </c>
      <c r="AI45" s="539" t="s">
        <v>13</v>
      </c>
      <c r="AJ45" s="539" t="s">
        <v>14</v>
      </c>
      <c r="AK45" s="540"/>
      <c r="AL45" s="540"/>
      <c r="AM45" s="540"/>
      <c r="AN45" s="494"/>
      <c r="AO45" s="494"/>
      <c r="AP45" s="494"/>
      <c r="AQ45" s="494"/>
      <c r="AR45" s="494"/>
      <c r="AS45" s="494"/>
      <c r="AT45" s="494"/>
      <c r="AU45" s="494"/>
      <c r="AV45" s="494"/>
      <c r="AW45" s="494"/>
      <c r="AX45" s="494"/>
      <c r="AY45" s="494"/>
      <c r="AZ45" s="494"/>
      <c r="BA45" s="494"/>
      <c r="BB45" s="494"/>
      <c r="BC45" s="494"/>
      <c r="BD45" s="494"/>
      <c r="BE45" s="494"/>
      <c r="BF45" s="494"/>
    </row>
    <row r="46" spans="1:58" ht="84" customHeight="1" x14ac:dyDescent="0.2">
      <c r="A46" s="485" t="s">
        <v>0</v>
      </c>
      <c r="B46" s="486" t="s">
        <v>25</v>
      </c>
      <c r="C46" s="487" t="s">
        <v>166</v>
      </c>
      <c r="D46" s="488" t="s">
        <v>167</v>
      </c>
      <c r="E46" s="387" t="str">
        <f>IF($B6&lt;&gt;"",$B6,"")</f>
        <v/>
      </c>
      <c r="F46" s="388" t="str">
        <f>IF($B7&lt;&gt;"",$B7,"")</f>
        <v/>
      </c>
      <c r="G46" s="388" t="str">
        <f>IF($B8&lt;&gt;"",$B8,"")</f>
        <v/>
      </c>
      <c r="H46" s="388" t="str">
        <f>IF($B9&lt;&gt;"",$B9,"")</f>
        <v/>
      </c>
      <c r="I46" s="388" t="str">
        <f>IF($B10&lt;&gt;"",$B10,"")</f>
        <v/>
      </c>
      <c r="J46" s="388" t="str">
        <f>IF($B11&lt;&gt;"",$B11,"")</f>
        <v/>
      </c>
      <c r="K46" s="388" t="str">
        <f>IF($B12&lt;&gt;"",$B12,"")</f>
        <v/>
      </c>
      <c r="L46" s="388" t="str">
        <f>IF($B13&lt;&gt;"",$B13,"")</f>
        <v/>
      </c>
      <c r="M46" s="388" t="str">
        <f>IF($B14&lt;&gt;"",$B14,"")</f>
        <v/>
      </c>
      <c r="N46" s="388" t="str">
        <f>IF($B15&lt;&gt;"",$B15,"")</f>
        <v/>
      </c>
      <c r="O46" s="388" t="str">
        <f>IF($B16&lt;&gt;"",$B16,"")</f>
        <v/>
      </c>
      <c r="P46" s="388" t="str">
        <f>IF($B17&lt;&gt;"",$B17,"")</f>
        <v/>
      </c>
      <c r="Q46" s="388" t="str">
        <f>IF($B18&lt;&gt;"",$B18,"")</f>
        <v/>
      </c>
      <c r="R46" s="388" t="str">
        <f>IF($B19&lt;&gt;"",$B19,"")</f>
        <v/>
      </c>
      <c r="S46" s="388" t="str">
        <f>IF($B20&lt;&gt;"",$B20,"")</f>
        <v/>
      </c>
      <c r="T46" s="388" t="str">
        <f>IF($B21&lt;&gt;"",$B21,"")</f>
        <v/>
      </c>
      <c r="U46" s="388" t="str">
        <f>IF($B22&lt;&gt;"",$B22,"")</f>
        <v/>
      </c>
      <c r="V46" s="388" t="str">
        <f>IF($B23&lt;&gt;"",$B23,"")</f>
        <v/>
      </c>
      <c r="W46" s="388" t="str">
        <f>IF($B24&lt;&gt;"",$B24,"")</f>
        <v/>
      </c>
      <c r="X46" s="388" t="str">
        <f>IF($B25&lt;&gt;"",$B25,"")</f>
        <v/>
      </c>
      <c r="Y46" s="388" t="str">
        <f>IF($B26&lt;&gt;"",$B26,"")</f>
        <v/>
      </c>
      <c r="Z46" s="388" t="str">
        <f>IF($B27&lt;&gt;"",$B27,"")</f>
        <v/>
      </c>
      <c r="AA46" s="388" t="str">
        <f>IF($B28&lt;&gt;"",$B28,"")</f>
        <v/>
      </c>
      <c r="AB46" s="388" t="str">
        <f>IF($B29&lt;&gt;"",$B29,"")</f>
        <v/>
      </c>
      <c r="AC46" s="388" t="str">
        <f>IF($B30&lt;&gt;"",$B30,"")</f>
        <v/>
      </c>
      <c r="AD46" s="388" t="str">
        <f>IF($B31&lt;&gt;"",$B31,"")</f>
        <v/>
      </c>
      <c r="AE46" s="388" t="str">
        <f>IF($B32&lt;&gt;"",$B32,"")</f>
        <v/>
      </c>
      <c r="AF46" s="388" t="str">
        <f>IF($B33&lt;&gt;"",$B33,"")</f>
        <v/>
      </c>
      <c r="AG46" s="389" t="str">
        <f>IF($B34&lt;&gt;"",$B34,"")</f>
        <v/>
      </c>
      <c r="AH46" s="541" t="s">
        <v>28</v>
      </c>
      <c r="AI46" s="541" t="s">
        <v>26</v>
      </c>
      <c r="AJ46" s="541" t="s">
        <v>27</v>
      </c>
      <c r="AK46" s="542"/>
      <c r="AL46" s="542"/>
      <c r="AM46" s="542"/>
      <c r="AN46" s="493"/>
      <c r="AR46" s="494"/>
      <c r="AS46" s="494"/>
      <c r="AT46" s="494"/>
      <c r="AU46" s="494"/>
      <c r="AV46" s="494"/>
      <c r="AW46" s="494"/>
      <c r="AX46" s="494"/>
      <c r="AY46" s="494"/>
      <c r="AZ46" s="494"/>
      <c r="BA46" s="494"/>
      <c r="BB46" s="494"/>
      <c r="BC46" s="494"/>
      <c r="BD46" s="494"/>
      <c r="BE46" s="494"/>
      <c r="BF46" s="494"/>
    </row>
    <row r="47" spans="1:58" s="503" customFormat="1" ht="11.25" x14ac:dyDescent="0.2">
      <c r="A47" s="495">
        <v>1</v>
      </c>
      <c r="B47" s="441" t="str">
        <f t="shared" ref="B47:B75" si="9">IF($B6&lt;&gt;"",$B6,"")</f>
        <v/>
      </c>
      <c r="C47" s="442" t="str">
        <f>IF($C6&lt;&gt;"",$C6,"")</f>
        <v/>
      </c>
      <c r="D47" s="2" t="str">
        <f>IF($D6&lt;&gt;"",$D6,"")</f>
        <v/>
      </c>
      <c r="E47" s="543"/>
      <c r="F47" s="497" t="str">
        <f>IF(OR($B$7="",$D$7&lt;&gt;"",$D$6&lt;&gt;""),"",IF(AND(F$6=1,$E7=1),"S+",IF(AND(F$6=-1,$E7=-1),"R–",IF(AND(F$6="",$E7=""),"IR",""))))</f>
        <v/>
      </c>
      <c r="G47" s="497" t="str">
        <f>IF(OR($B$8="",$D$8&lt;&gt;"",$D$6&lt;&gt;""),"",IF(AND(G$6=1,$E8=1),"S+",IF(AND(G$6=-1,$E8=-1),"R–",IF(AND(G$6="",$E8=""),"IR",""))))</f>
        <v/>
      </c>
      <c r="H47" s="497" t="str">
        <f>IF(OR($B$9="",$D$9&lt;&gt;"",$D$6&lt;&gt;""),"",IF(AND(H$6=1,$E9=1),"S+",IF(AND(H$6=-1,$E9=-1),"R–",IF(AND(H$6="",$E9=""),"IR",""))))</f>
        <v/>
      </c>
      <c r="I47" s="497" t="str">
        <f>IF(OR($B$10="",$D$10&lt;&gt;"",$D$6&lt;&gt;""),"",IF(AND(I$6=1,$E10=1),"S+",IF(AND(I$6=-1,$E10=-1),"R–",IF(AND(I$6="",$E10=""),"IR",""))))</f>
        <v/>
      </c>
      <c r="J47" s="497" t="str">
        <f>IF(OR($B$11="",$D$11&lt;&gt;"",$D$6&lt;&gt;""),"",IF(AND(J$6=1,$E11=1),"S+",IF(AND(J$6=-1,$E11=-1),"R–",IF(AND(J$6="",$E11=""),"IR",""))))</f>
        <v/>
      </c>
      <c r="K47" s="497" t="str">
        <f>IF(OR($B$12="",$D$12&lt;&gt;"",$D$6&lt;&gt;""),"",IF(AND(K$6=1,$E12=1),"S+",IF(AND(K$6=-1,$E12=-1),"R–",IF(AND(K$6="",$E12=""),"IR",""))))</f>
        <v/>
      </c>
      <c r="L47" s="497" t="str">
        <f>IF(OR($B$13="",$D$13&lt;&gt;"",$D$6&lt;&gt;""),"",IF(AND(L$6=1,$E13=1),"S+",IF(AND(L$6=-1,$E13=-1),"R–",IF(AND(L$6="",$E13=""),"IR",""))))</f>
        <v/>
      </c>
      <c r="M47" s="497" t="str">
        <f>IF(OR($B$14="",$D$14&lt;&gt;"",$D$6&lt;&gt;""),"",IF(AND(M$6=1,$E14=1),"S+",IF(AND(M$6=-1,$E14=-1),"R–",IF(AND(M$6="",$E14=""),"IR",""))))</f>
        <v/>
      </c>
      <c r="N47" s="497" t="str">
        <f>IF(OR($B$15="",$D$15&lt;&gt;"",$D$6&lt;&gt;""),"",IF(AND(N$6=1,$E15=1),"S+",IF(AND(N$6=-1,$E15=-1),"R–",IF(AND(N$6="",$E15=""),"IR",""))))</f>
        <v/>
      </c>
      <c r="O47" s="497" t="str">
        <f>IF(OR($B$16="",$D$16&lt;&gt;"",$D$6&lt;&gt;""),"",IF(AND(O$6=1,$E16=1),"S+",IF(AND(O$6=-1,$E16=-1),"R–",IF(AND(O$6="",$E16=""),"IR",""))))</f>
        <v/>
      </c>
      <c r="P47" s="497" t="str">
        <f>IF(OR($B$17="",$D$17&lt;&gt;"",$D$6&lt;&gt;""),"",IF(AND(P$6=1,$E17=1),"S+",IF(AND(P$6=-1,$E17=-1),"R–",IF(AND(P$6="",$E17=""),"IR",""))))</f>
        <v/>
      </c>
      <c r="Q47" s="497" t="str">
        <f>IF(OR($B$18="",$D$18&lt;&gt;"",$D$6&lt;&gt;""),"",IF(AND(Q$6=1,$E18=1),"S+",IF(AND(Q$6=-1,$E18=-1),"R–",IF(AND(Q$6="",$E18=""),"IR",""))))</f>
        <v/>
      </c>
      <c r="R47" s="497" t="str">
        <f>IF(OR($B$19="",$D$19&lt;&gt;"",$D$6&lt;&gt;""),"",IF(AND(R$6=1,$E19=1),"S+",IF(AND(R$6=-1,$E19=-1),"R–",IF(AND(R$6="",$E19=""),"IR",""))))</f>
        <v/>
      </c>
      <c r="S47" s="497" t="str">
        <f>IF(OR($B$20="",$D$20&lt;&gt;"",$D$6&lt;&gt;""),"",IF(AND(S$6=1,$E20=1),"S+",IF(AND(S$6=-1,$E20=-1),"R–",IF(AND(S$6="",$E20=""),"IR",""))))</f>
        <v/>
      </c>
      <c r="T47" s="497" t="str">
        <f>IF(OR($B$21="",$D$21&lt;&gt;"",$D$6&lt;&gt;""),"",IF(AND(T$6=1,$E21=1),"S+",IF(AND(T$6=-1,$E21=-1),"R–",IF(AND(T$6="",$E21=""),"IR",""))))</f>
        <v/>
      </c>
      <c r="U47" s="497" t="str">
        <f>IF(OR($B$22="",$D$22&lt;&gt;"",$D$6&lt;&gt;""),"",IF(AND(U$6=1,$E22=1),"S+",IF(AND(U$6=-1,$E22=-1),"R–",IF(AND(U$6="",$E22=""),"IR",""))))</f>
        <v/>
      </c>
      <c r="V47" s="497" t="str">
        <f>IF(OR($B$23="",$D$23&lt;&gt;"",$D$6&lt;&gt;""),"",IF(AND(V$6=1,$E23=1),"S+",IF(AND(V$6=-1,$E23=-1),"R–",IF(AND(V$6="",$E23=""),"IR",""))))</f>
        <v/>
      </c>
      <c r="W47" s="497" t="str">
        <f>IF(OR($B$24="",$D$24&lt;&gt;"",$D$6&lt;&gt;""),"",IF(AND(W$6=1,$E24=1),"S+",IF(AND(W$6=-1,$E24=-1),"R–",IF(AND(W$6="",$E24=""),"IR",""))))</f>
        <v/>
      </c>
      <c r="X47" s="497" t="str">
        <f>IF(OR($B$25="",$D$25&lt;&gt;"",$D$6&lt;&gt;""),"",IF(AND(X$6=1,$E25=1),"S+",IF(AND(X$6=-1,$E25=-1),"R–",IF(AND(X$6="",$E25=""),"IR",""))))</f>
        <v/>
      </c>
      <c r="Y47" s="497" t="str">
        <f>IF(OR($B$26="",$D$26&lt;&gt;"",$D$6&lt;&gt;""),"",IF(AND(Y$6=1,$E26=1),"S+",IF(AND(Y$6=-1,$E26=-1),"R–",IF(AND(Y$6="",$E26=""),"IR",""))))</f>
        <v/>
      </c>
      <c r="Z47" s="497" t="str">
        <f>IF(OR($B$27="",$D$27&lt;&gt;"",$D$6&lt;&gt;""),"",IF(AND(Z$6=1,$E27=1),"S+",IF(AND(Z$6=-1,$E27=-1),"R–",IF(AND(Z$6="",$E27=""),"IR",""))))</f>
        <v/>
      </c>
      <c r="AA47" s="497" t="str">
        <f>IF(OR($B$28="",$D$28&lt;&gt;"",$D$6&lt;&gt;""),"",IF(AND(AA$6=1,$E28=1),"S+",IF(AND(AA$6=-1,$E28=-1),"R–",IF(AND(AA$6="",$E28=""),"IR",""))))</f>
        <v/>
      </c>
      <c r="AB47" s="497" t="str">
        <f>IF(OR($B$29="",$D$29&lt;&gt;"",$D$6&lt;&gt;""),"",IF(AND(AB$6=1,$E29=1),"S+",IF(AND(AB$6=-1,$E29=-1),"R–",IF(AND(AB$6="",$E29=""),"IR",""))))</f>
        <v/>
      </c>
      <c r="AC47" s="497" t="str">
        <f>IF(OR($B$30="",$D$30&lt;&gt;"",$D$6&lt;&gt;""),"",IF(AND(AC$6=1,$E30=1),"S+",IF(AND(AC$6=-1,$E30=-1),"R–",IF(AND(AC$6="",$E30=""),"IR",""))))</f>
        <v/>
      </c>
      <c r="AD47" s="497" t="str">
        <f>IF(OR($B$31="",$D$31&lt;&gt;"",$D$6&lt;&gt;""),"",IF(AND(AD$6=1,$E31=1),"S+",IF(AND(AD$6=-1,$E31=-1),"R–",IF(AND(AD$6="",$E31=""),"IR",""))))</f>
        <v/>
      </c>
      <c r="AE47" s="497" t="str">
        <f>IF(OR($B$32="",$D$32&lt;&gt;"",$D$6&lt;&gt;""),"",IF(AND(AE$6=1,$E32=1),"S+",IF(AND(AE$6=-1,$E32=-1),"R–",IF(AND(AE$6="",$E32=""),"IR",""))))</f>
        <v/>
      </c>
      <c r="AF47" s="497" t="str">
        <f>IF(OR($B$33="",$D$33&lt;&gt;"",$D$6&lt;&gt;""),"",IF(AND(AF$6=1,$E33=1),"S+",IF(AND(AF$6=-1,$E33=-1),"R–",IF(AND(AF$6="",$E33=""),"IR",""))))</f>
        <v/>
      </c>
      <c r="AG47" s="498" t="str">
        <f>IF(OR($B$34="",$D$34&lt;&gt;"",$D$6&lt;&gt;""),"",IF(AND(AG$6=1,$E34=1),"S+",IF(AND(AG$6=-1,$E34=-1),"R–",IF(AND(AG$6="",$E34=""),"IR",""))))</f>
        <v/>
      </c>
      <c r="AH47" s="499" t="str">
        <f>IF(OR($B47="",$D47&lt;&gt;""),"",COUNTIF($F47:$AG47,AH$45))</f>
        <v/>
      </c>
      <c r="AI47" s="442" t="str">
        <f>IF(OR($B47="",$D47&lt;&gt;""),"",COUNTIF($F47:$AG47,AI$45))</f>
        <v/>
      </c>
      <c r="AJ47" s="2" t="str">
        <f>IF(OR($B47="",$D47&lt;&gt;""),"",COUNTIF($F47:$AG47,AJ$45))</f>
        <v/>
      </c>
      <c r="AK47" s="544"/>
      <c r="AL47" s="544"/>
      <c r="AM47" s="544"/>
      <c r="AN47" s="501"/>
      <c r="AO47" s="501"/>
      <c r="AP47" s="501"/>
      <c r="AQ47" s="501"/>
      <c r="AR47" s="502"/>
      <c r="AS47" s="502"/>
      <c r="AT47" s="502"/>
      <c r="AU47" s="502"/>
      <c r="AV47" s="502"/>
      <c r="AW47" s="502"/>
      <c r="AX47" s="502"/>
      <c r="AY47" s="502"/>
      <c r="AZ47" s="502"/>
      <c r="BA47" s="502"/>
      <c r="BB47" s="502"/>
      <c r="BC47" s="502"/>
      <c r="BD47" s="502"/>
      <c r="BE47" s="502"/>
      <c r="BF47" s="502"/>
    </row>
    <row r="48" spans="1:58" s="503" customFormat="1" ht="11.25" x14ac:dyDescent="0.2">
      <c r="A48" s="504">
        <v>2</v>
      </c>
      <c r="B48" s="443" t="str">
        <f t="shared" si="9"/>
        <v/>
      </c>
      <c r="C48" s="444" t="str">
        <f t="shared" ref="C48:C75" si="10">IF($C7&lt;&gt;"",$C7,"")</f>
        <v/>
      </c>
      <c r="D48" s="3" t="str">
        <f t="shared" ref="D48:D75" si="11">IF($D7&lt;&gt;"",$D7,"")</f>
        <v/>
      </c>
      <c r="E48" s="507" t="str">
        <f t="array" ref="E48:E75">TRANSPOSE(F47:AG47)</f>
        <v/>
      </c>
      <c r="F48" s="510"/>
      <c r="G48" s="496" t="str">
        <f>IF(OR($B$8="",$D$8&lt;&gt;"",$D$7&lt;&gt;"",$D$7&lt;&gt;""),"",IF(AND(G$7=1,$F8=1),"S+",IF(AND(G$7=-1,$F8=-1),"R–",IF(AND(G$7="",$F8=""),"IR",""))))</f>
        <v/>
      </c>
      <c r="H48" s="496" t="str">
        <f>IF(OR($B$9="",$D$9&lt;&gt;"",$D$7&lt;&gt;""),"",IF(AND(H$7=1,$F9=1),"S+",IF(AND(H$7=-1,$F9=-1),"R–",IF(AND(H$7="",$F9=""),"IR",""))))</f>
        <v/>
      </c>
      <c r="I48" s="496" t="str">
        <f>IF(OR($B$10="",$D$10&lt;&gt;"",$D$7&lt;&gt;""),"",IF(AND(I$7=1,$F$10=1),"S+",IF(AND(I$7=-1,$F$10=-1),"R–",IF(AND(I$7="",$F$10=""),"IR",""))))</f>
        <v/>
      </c>
      <c r="J48" s="496" t="str">
        <f>IF(OR($B$11="",$D$11&lt;&gt;"",$D$7&lt;&gt;""),"",IF(AND(J$7=1,$F$11=1),"S+",IF(AND(J$7=-1,$F$11=-1),"R–",IF(AND(J$7="",$F$11=""),"IR",""))))</f>
        <v/>
      </c>
      <c r="K48" s="496" t="str">
        <f>IF(OR($B$12="",$D$12&lt;&gt;"",$D$7&lt;&gt;""),"",IF(AND(K$7=1,$F$12=1),"S+",IF(AND(K$7=-1,$F$12=-1),"R–",IF(AND(K$7="",$F$12=""),"IR",""))))</f>
        <v/>
      </c>
      <c r="L48" s="496" t="str">
        <f>IF(OR($B$13="",$D$13&lt;&gt;"",$D$7&lt;&gt;""),"",IF(AND(L$7=1,$F$13=1),"S+",IF(AND(L$7=-1,$F$13=-1),"R–",IF(AND(L$7="",$F$13=""),"IR",""))))</f>
        <v/>
      </c>
      <c r="M48" s="496" t="str">
        <f>IF(OR($B$14="",$D$14&lt;&gt;"",$D$7&lt;&gt;""),"",IF(AND(M$7=1,$F$14=1),"S+",IF(AND(M$7=-1,$F$14=-1),"R–",IF(AND(M$7="",$F$14=""),"IR",""))))</f>
        <v/>
      </c>
      <c r="N48" s="496" t="str">
        <f>IF(OR($B$15="",$D$15&lt;&gt;"",$D$7&lt;&gt;""),"",IF(AND(N$7=1,$F$15=1),"S+",IF(AND(N$7=-1,$F$15=-1),"R–",IF(AND(N$7="",$F$15=""),"IR",""))))</f>
        <v/>
      </c>
      <c r="O48" s="496" t="str">
        <f>IF(OR($B$16="",$D$16&lt;&gt;"",$D$7&lt;&gt;""),"",IF(AND(O$7=1,$F$16=1),"S+",IF(AND(O$7=-1,$F$16=-1),"R–",IF(AND(O$7="",$F$16=""),"IR",""))))</f>
        <v/>
      </c>
      <c r="P48" s="496" t="str">
        <f>IF(OR($B$17="",$D$17&lt;&gt;"",$D$7&lt;&gt;""),"",IF(AND(P$7=1,$F$17=1),"S+",IF(AND(P$7=-1,$F$17=-1),"R–",IF(AND(P$7="",$F$17=""),"IR",""))))</f>
        <v/>
      </c>
      <c r="Q48" s="496" t="str">
        <f>IF(OR($B$18="",$D$18&lt;&gt;"",$D$7&lt;&gt;""),"",IF(AND(Q$7=1,$F$18=1),"S+",IF(AND(Q$7=-1,$F$18=-1),"R–",IF(AND(Q$7="",$F$18=""),"IR",""))))</f>
        <v/>
      </c>
      <c r="R48" s="496" t="str">
        <f>IF(OR($B$19="",$D$19&lt;&gt;"",$D$7&lt;&gt;""),"",IF(AND(R$7=1,$F$19=1),"S+",IF(AND(R$7=-1,$F$19=-1),"R–",IF(AND(R$7="",$F$19=""),"IR",""))))</f>
        <v/>
      </c>
      <c r="S48" s="496" t="str">
        <f>IF(OR($B$20="",$D$20&lt;&gt;"",$D$7&lt;&gt;""),"",IF(AND(S$7=1,$F$20=1),"S+",IF(AND(S$7=-1,$F$20=-1),"R–",IF(AND(S$7="",$F$20=""),"IR",""))))</f>
        <v/>
      </c>
      <c r="T48" s="496" t="str">
        <f>IF(OR($B$21="",$D$21&lt;&gt;"",$D$7&lt;&gt;""),"",IF(AND(T$7=1,$F$21=1),"S+",IF(AND(T$7=-1,$F$21=-1),"R–",IF(AND(T$7="",$F$21=""),"IR",""))))</f>
        <v/>
      </c>
      <c r="U48" s="496" t="str">
        <f>IF(OR($B$22="",$D$22&lt;&gt;"",$D$7&lt;&gt;""),"",IF(AND(U$7=1,$F$22=1),"S+",IF(AND(U$7=-1,$F$22=-1),"R–",IF(AND(U$7="",$F$22=""),"IR",""))))</f>
        <v/>
      </c>
      <c r="V48" s="496" t="str">
        <f>IF(OR($B$23="",$D$23&lt;&gt;"",$D$7&lt;&gt;""),"",IF(AND(V$7=1,$F$23=1),"S+",IF(AND(V$7=-1,$F$23=-1),"R–",IF(AND(V$7="",$F$23=""),"IR",""))))</f>
        <v/>
      </c>
      <c r="W48" s="496" t="str">
        <f>IF(OR($B$24="",$D$24&lt;&gt;"",$D$7&lt;&gt;""),"",IF(AND(W$7=1,$F$24=1),"S+",IF(AND(W$7=-1,$F$24=-1),"R–",IF(AND(W$7="",$F$24=""),"IR",""))))</f>
        <v/>
      </c>
      <c r="X48" s="496" t="str">
        <f>IF(OR($B$25="",$D$25&lt;&gt;"",$D$7&lt;&gt;""),"",IF(AND(X$7=1,$F$25=1),"S+",IF(AND(X$7=-1,$F$25=-1),"R–",IF(AND(X$7="",$F$25=""),"IR",""))))</f>
        <v/>
      </c>
      <c r="Y48" s="496" t="str">
        <f>IF(OR($B$26="",$D$26&lt;&gt;"",$D$7&lt;&gt;""),"",IF(AND(Y$7=1,$F$26=1),"S+",IF(AND(Y$7=-1,$F$26=-1),"R–",IF(AND(Y$7="",$F$26=""),"IR",""))))</f>
        <v/>
      </c>
      <c r="Z48" s="496" t="str">
        <f>IF(OR($B$27="",$D$27&lt;&gt;"",$D$7&lt;&gt;""),"",IF(AND(Z$7=1,$F$27=1),"S+",IF(AND(Z$7=-1,$F$27=-1),"R–",IF(AND(Z$7="",$F$27=""),"IR",""))))</f>
        <v/>
      </c>
      <c r="AA48" s="496" t="str">
        <f>IF(OR($B$28="",$D$28&lt;&gt;"",$D$7&lt;&gt;""),"",IF(AND(AA$7=1,$F$28=1),"S+",IF(AND(AA$7=-1,$F$28=-1),"R–",IF(AND(AA$7="",$F$28=""),"IR",""))))</f>
        <v/>
      </c>
      <c r="AB48" s="496" t="str">
        <f>IF(OR($B$29="",$D$29&lt;&gt;"",$D$7&lt;&gt;""),"",IF(AND(AB$7=1,$F$29=1),"S+",IF(AND(AB$7=-1,$F$29=-1),"R–",IF(AND(AB$7="",$F$29=""),"IR",""))))</f>
        <v/>
      </c>
      <c r="AC48" s="496" t="str">
        <f>IF(OR($B$30="",$D$30&lt;&gt;"",$D$7&lt;&gt;""),"",IF(AND(AC$7=1,$F$30=1),"S+",IF(AND(AC$7=-1,$F$30=-1),"R–",IF(AND(AC$7="",$F$30=""),"IR",""))))</f>
        <v/>
      </c>
      <c r="AD48" s="496" t="str">
        <f>IF(OR($B$31="",$D$31&lt;&gt;"",$D$7&lt;&gt;""),"",IF(AND(AD$7=1,$F$31=1),"S+",IF(AND(AD$7=-1,$F$31=-1),"R–",IF(AND(AD$7="",$F$31=""),"IR",""))))</f>
        <v/>
      </c>
      <c r="AE48" s="496" t="str">
        <f>IF(OR($B$32="",$D$32&lt;&gt;"",$D$7&lt;&gt;""),"",IF(AND(AE$7=1,$F$32=1),"S+",IF(AND(AE$7=-1,$F$32=-1),"R–",IF(AND(AE$7="",$F$32=""),"IR",""))))</f>
        <v/>
      </c>
      <c r="AF48" s="496" t="str">
        <f>IF(OR($B$33="",$D$33&lt;&gt;"",$D$7&lt;&gt;""),"",IF(AND(AF$7=1,$F$33=1),"S+",IF(AND(AF$7=-1,$F$33=-1),"R–",IF(AND(AF$7="",$F$33=""),"IR",""))))</f>
        <v/>
      </c>
      <c r="AG48" s="505" t="str">
        <f>IF(OR($B$34="",$D$34&lt;&gt;"",$D$7&lt;&gt;""),"",IF(AND(AG$7=1,$F$34=1),"S+",IF(AND(AG$7=-1,$F$34=-1),"R–",IF(AND(AG$7="",$F$34=""),"IR",""))))</f>
        <v/>
      </c>
      <c r="AH48" s="506" t="str">
        <f>IF(OR($B48="",$D48&lt;&gt;""),"",COUNTIF($G48:$AG48,AH$45)+COUNTIF($F47,AH$45))</f>
        <v/>
      </c>
      <c r="AI48" s="444" t="str">
        <f>IF(OR($B48="",$D48&lt;&gt;""),"",COUNTIF($G48:$AG48,AI$45)+COUNTIF($F47,AI$45))</f>
        <v/>
      </c>
      <c r="AJ48" s="3" t="str">
        <f>IF(OR($B48="",$D48&lt;&gt;""),"",COUNTIF($G48:$AG48,AJ$45)+COUNTIF($F47,AJ$45))</f>
        <v/>
      </c>
      <c r="AK48" s="545"/>
      <c r="AL48" s="545"/>
      <c r="AM48" s="545"/>
      <c r="AN48" s="501"/>
      <c r="AO48" s="501"/>
      <c r="AP48" s="501"/>
      <c r="AQ48" s="501"/>
      <c r="AR48" s="502"/>
      <c r="AS48" s="502"/>
      <c r="AT48" s="502"/>
      <c r="AU48" s="502"/>
      <c r="AV48" s="502"/>
      <c r="AW48" s="502"/>
      <c r="AX48" s="502"/>
      <c r="AY48" s="502"/>
      <c r="AZ48" s="502"/>
      <c r="BA48" s="502"/>
      <c r="BB48" s="502"/>
      <c r="BC48" s="502"/>
      <c r="BD48" s="502"/>
      <c r="BE48" s="502"/>
      <c r="BF48" s="502"/>
    </row>
    <row r="49" spans="1:58" s="503" customFormat="1" ht="11.25" x14ac:dyDescent="0.2">
      <c r="A49" s="504">
        <v>3</v>
      </c>
      <c r="B49" s="443" t="str">
        <f t="shared" si="9"/>
        <v/>
      </c>
      <c r="C49" s="444" t="str">
        <f t="shared" si="10"/>
        <v/>
      </c>
      <c r="D49" s="3" t="str">
        <f t="shared" si="11"/>
        <v/>
      </c>
      <c r="E49" s="507" t="str">
        <v/>
      </c>
      <c r="F49" s="496" t="str">
        <f t="array" ref="F49:F75">TRANSPOSE(G48:AG48)</f>
        <v/>
      </c>
      <c r="G49" s="510"/>
      <c r="H49" s="496" t="str">
        <f>IF(OR($B$9="",$D$9&lt;&gt;"",$D$8&lt;&gt;""),"",IF(AND(H$8=1,$G10=1),"S+",IF(AND(H$8=-1,$G10=-1),"R–",IF(AND(H$8="",$G10=""),"IR",""))))</f>
        <v/>
      </c>
      <c r="I49" s="496" t="str">
        <f>IF(OR($B$10="",$D$10&lt;&gt;"",$D$8&lt;&gt;""),"",IF(AND(I$8=1,$G$10=1),"S+",IF(AND(I$8=-1,$G$10=-1),"R–",IF(AND(I$8="",$G$10=""),"IR",""))))</f>
        <v/>
      </c>
      <c r="J49" s="496" t="str">
        <f>IF(OR($B$11="",$D$11&lt;&gt;"",$D$8&lt;&gt;""),"",IF(AND(J$8=1,$G$11=1),"S+",IF(AND(J$8=-1,$G$11=-1),"R–",IF(AND(J$8="",$G$11=""),"IR",""))))</f>
        <v/>
      </c>
      <c r="K49" s="496" t="str">
        <f>IF(OR($B$12="",$D$12&lt;&gt;"",$D$8&lt;&gt;""),"",IF(AND(K$8=1,$G$12=1),"S+",IF(AND(K$8=-1,$G$12=-1),"R–",IF(AND(K$8="",$G$12=""),"IR",""))))</f>
        <v/>
      </c>
      <c r="L49" s="496" t="str">
        <f>IF(OR($B$13="",$D$13&lt;&gt;"",$D$8&lt;&gt;""),"",IF(AND(L$8=1,$G$13=1),"S+",IF(AND(L$8=-1,$G$13=-1),"R–",IF(AND(L$8="",$G$13=""),"IR",""))))</f>
        <v/>
      </c>
      <c r="M49" s="496" t="str">
        <f>IF(OR($B$14="",$D$14&lt;&gt;"",$D$8&lt;&gt;""),"",IF(AND(M$8=1,$G$14=1),"S+",IF(AND(M$8=-1,$G$14=-1),"R–",IF(AND(M$8="",$G$14=""),"IR",""))))</f>
        <v/>
      </c>
      <c r="N49" s="496" t="str">
        <f>IF(OR($B$15="",$D$15&lt;&gt;"",$D$8&lt;&gt;""),"",IF(AND(N$8=1,$G$15=1),"S+",IF(AND(N$8=-1,$G$15=-1),"R–",IF(AND(N$8="",$G$15=""),"IR",""))))</f>
        <v/>
      </c>
      <c r="O49" s="496" t="str">
        <f>IF(OR($B$16="",$D$16&lt;&gt;"",$D$8&lt;&gt;""),"",IF(AND(O$8=1,$G$16=1),"S+",IF(AND(O$8=-1,$G$16=-1),"R–",IF(AND(O$8="",$G$16=""),"IR",""))))</f>
        <v/>
      </c>
      <c r="P49" s="496" t="str">
        <f>IF(OR($B$17="",$D$17&lt;&gt;"",$D$8&lt;&gt;""),"",IF(AND(P$8=1,$G$17=1),"S+",IF(AND(P$8=-1,$G$17=-1),"R–",IF(AND(P$8="",$G$17=""),"IR",""))))</f>
        <v/>
      </c>
      <c r="Q49" s="496" t="str">
        <f>IF(OR($B$18="",$D$18&lt;&gt;"",$D$8&lt;&gt;""),"",IF(AND(Q$8=1,$G$18=1),"S+",IF(AND(Q$8=-1,$G$18=-1),"R–",IF(AND(Q$8="",$G$18=""),"IR",""))))</f>
        <v/>
      </c>
      <c r="R49" s="496" t="str">
        <f>IF(OR($B$19="",$D$19&lt;&gt;"",$D$8&lt;&gt;""),"",IF(AND(R$8=1,$G$19=1),"S+",IF(AND(R$8=-1,$G$19=-1),"R–",IF(AND(R$8="",$G$19=""),"IR",""))))</f>
        <v/>
      </c>
      <c r="S49" s="496" t="str">
        <f>IF(OR($B$20="",$D$20&lt;&gt;"",$D$8&lt;&gt;""),"",IF(AND(S$8=1,$G$20=1),"S+",IF(AND(S$8=-1,$G$20=-1),"R–",IF(AND(S$8="",$G$20=""),"IR",""))))</f>
        <v/>
      </c>
      <c r="T49" s="496" t="str">
        <f>IF(OR($B$21="",$D$21&lt;&gt;"",$D$8&lt;&gt;""),"",IF(AND(T$8=1,$G$21=1),"S+",IF(AND(T$8=-1,$G$21=-1),"R–",IF(AND(T$8="",$G$21=""),"IR",""))))</f>
        <v/>
      </c>
      <c r="U49" s="496" t="str">
        <f>IF(OR($B$22="",$D$22&lt;&gt;"",$D$8&lt;&gt;""),"",IF(AND(U$8=1,$G$22=1),"S+",IF(AND(U$8=-1,$G$22=-1),"R–",IF(AND(U$8="",$G$22=""),"IR",""))))</f>
        <v/>
      </c>
      <c r="V49" s="496" t="str">
        <f>IF(OR($B$23="",$D$23&lt;&gt;"",$D$8&lt;&gt;""),"",IF(AND(V$8=1,$G$23=1),"S+",IF(AND(V$8=-1,$G$23=-1),"R–",IF(AND(V$8="",$G$23=""),"IR",""))))</f>
        <v/>
      </c>
      <c r="W49" s="496" t="str">
        <f>IF(OR($B$24="",$D$24&lt;&gt;"",$D$8&lt;&gt;""),"",IF(AND(W$8=1,$G$24=1),"S+",IF(AND(W$8=-1,$G$24=-1),"R–",IF(AND(W$8="",$G$24=""),"IR",""))))</f>
        <v/>
      </c>
      <c r="X49" s="496" t="str">
        <f>IF(OR($B$25="",$D$25&lt;&gt;"",$D$8&lt;&gt;""),"",IF(AND(X$8=1,$G$25=1),"S+",IF(AND(X$8=-1,$G$25=-1),"R–",IF(AND(X$8="",$G$25=""),"IR",""))))</f>
        <v/>
      </c>
      <c r="Y49" s="496" t="str">
        <f>IF(OR($B$26="",$D$26&lt;&gt;"",$D$8&lt;&gt;""),"",IF(AND(Y$8=1,$G$26=1),"S+",IF(AND(Y$8=-1,$G$26=-1),"R–",IF(AND(Y$8="",$G$26=""),"IR",""))))</f>
        <v/>
      </c>
      <c r="Z49" s="496" t="str">
        <f>IF(OR($B$27="",$D$27&lt;&gt;"",$D$8&lt;&gt;""),"",IF(AND(Z$8=1,$G$27=1),"S+",IF(AND(Z$8=-1,$G$27=-1),"R–",IF(AND(Z$8="",$G$27=""),"IR",""))))</f>
        <v/>
      </c>
      <c r="AA49" s="496" t="str">
        <f>IF(OR($B$28="",$D$28&lt;&gt;"",$D$8&lt;&gt;""),"",IF(AND(AA$8=1,$G$28=1),"S+",IF(AND(AA$8=-1,$G$28=-1),"R–",IF(AND(AA$8="",$G$28=""),"IR",""))))</f>
        <v/>
      </c>
      <c r="AB49" s="496" t="str">
        <f>IF(OR($B$29="",$D$29&lt;&gt;"",$D$8&lt;&gt;""),"",IF(AND(AB$8=1,$G$29=1),"S+",IF(AND(AB$8=-1,$G$29=-1),"R–",IF(AND(AB$8="",$G$29=""),"IR",""))))</f>
        <v/>
      </c>
      <c r="AC49" s="496" t="str">
        <f>IF(OR($B$30="",$D$30&lt;&gt;"",$D$8&lt;&gt;""),"",IF(AND(AC$8=1,$G$30=1),"S+",IF(AND(AC$8=-1,$G$30=-1),"R–",IF(AND(AC$8="",$G$30=""),"IR",""))))</f>
        <v/>
      </c>
      <c r="AD49" s="496" t="str">
        <f>IF(OR($B$31="",$D$31&lt;&gt;"",$D$8&lt;&gt;""),"",IF(AND(AD$8=1,$G$31=1),"S+",IF(AND(AD$8=-1,$G$31=-1),"R–",IF(AND(AD$8="",$G$31=""),"IR",""))))</f>
        <v/>
      </c>
      <c r="AE49" s="496" t="str">
        <f>IF(OR($B$32="",$D$32&lt;&gt;"",$D$8&lt;&gt;""),"",IF(AND(AE$8=1,$G$32=1),"S+",IF(AND(AE$8=-1,$G$32=-1),"R–",IF(AND(AE$8="",$G$32=""),"IR",""))))</f>
        <v/>
      </c>
      <c r="AF49" s="496" t="str">
        <f>IF(OR($B$33="",$D$33&lt;&gt;"",$D$8&lt;&gt;""),"",IF(AND(AF$8=1,$G$33=1),"S+",IF(AND(AF$8=-1,$G$33=-1),"R–",IF(AND(AF$8="",$G$33=""),"IR",""))))</f>
        <v/>
      </c>
      <c r="AG49" s="505" t="str">
        <f>IF(OR($B$34="",$D$34&lt;&gt;"",$D$8&lt;&gt;""),"",IF(AND(AG$8=1,$G$34=1),"S+",IF(AND(AG$8=-1,$G$34=-1),"R–",IF(AND(AG$8="",$G$34=""),"IR",""))))</f>
        <v/>
      </c>
      <c r="AH49" s="506" t="str">
        <f>IF(OR($B49="",$D49&lt;&gt;""),"",COUNTIF($H49:$AG49,AH$45)+COUNTIF($G47:$G48,AH$45))</f>
        <v/>
      </c>
      <c r="AI49" s="444" t="str">
        <f>IF(OR($B49="",$D49&lt;&gt;""),"",COUNTIF($G49:$AG49,AI$45)+COUNTIF($G47:$G48,AI$45))</f>
        <v/>
      </c>
      <c r="AJ49" s="3" t="str">
        <f>IF(OR($B49="",$D49&lt;&gt;""),"",COUNTIF($G49:$AG49,AJ$45)+COUNTIF($G47:$G48,AJ$45))</f>
        <v/>
      </c>
      <c r="AK49" s="545"/>
      <c r="AL49" s="545"/>
      <c r="AM49" s="545"/>
      <c r="AN49" s="501"/>
      <c r="AO49" s="501"/>
      <c r="AP49" s="501"/>
      <c r="AQ49" s="501"/>
      <c r="AR49" s="502"/>
      <c r="AS49" s="502"/>
      <c r="AT49" s="502"/>
      <c r="AU49" s="502"/>
      <c r="AV49" s="502"/>
      <c r="AW49" s="502"/>
      <c r="AX49" s="502"/>
      <c r="AY49" s="502"/>
      <c r="AZ49" s="502"/>
      <c r="BA49" s="502"/>
      <c r="BB49" s="502"/>
      <c r="BC49" s="502"/>
      <c r="BD49" s="502"/>
      <c r="BE49" s="502"/>
      <c r="BF49" s="502"/>
    </row>
    <row r="50" spans="1:58" s="503" customFormat="1" ht="11.25" x14ac:dyDescent="0.2">
      <c r="A50" s="504">
        <v>4</v>
      </c>
      <c r="B50" s="443" t="str">
        <f t="shared" si="9"/>
        <v/>
      </c>
      <c r="C50" s="444" t="str">
        <f t="shared" si="10"/>
        <v/>
      </c>
      <c r="D50" s="3" t="str">
        <f t="shared" si="11"/>
        <v/>
      </c>
      <c r="E50" s="507" t="str">
        <v/>
      </c>
      <c r="F50" s="496" t="str">
        <v/>
      </c>
      <c r="G50" s="496" t="str">
        <f t="array" ref="G50:G75">TRANSPOSE(H49:AG49)</f>
        <v/>
      </c>
      <c r="H50" s="510"/>
      <c r="I50" s="496" t="str">
        <f>IF(OR($B$10="",$D$10&lt;&gt;"",$D$9&lt;&gt;""),"",IF(AND(I$9=1,$H$10=1),"S+",IF(AND(I$9=-1,$H$10=-1),"R–",IF(AND(I$9="",$H$10=""),"IR",""))))</f>
        <v/>
      </c>
      <c r="J50" s="496" t="str">
        <f>IF(OR($B$11="",$D$11&lt;&gt;"",$D$9&lt;&gt;""),"",IF(AND(J$9=1,$H$11=1),"S+",IF(AND(J$9=-1,$H$11=-1),"R–",IF(AND(J$9="",$H$11=""),"IR",""))))</f>
        <v/>
      </c>
      <c r="K50" s="496" t="str">
        <f>IF(OR($B$12="",$D$12&lt;&gt;"",$D$9&lt;&gt;""),"",IF(AND(K$9=1,$H$12=1),"S+",IF(AND(K$9=-1,$H$12=-1),"R–",IF(AND(K$9="",$H$12=""),"IR",""))))</f>
        <v/>
      </c>
      <c r="L50" s="496" t="str">
        <f>IF(OR($B$13="",$D$13&lt;&gt;"",$D$9&lt;&gt;""),"",IF(AND(L$9=1,$H$13=1),"S+",IF(AND(L$9=-1,$H$13=-1),"R–",IF(AND(L$9="",$H$13=""),"IR",""))))</f>
        <v/>
      </c>
      <c r="M50" s="496" t="str">
        <f>IF(OR($B$14="",$D$14&lt;&gt;"",$D$9&lt;&gt;""),"",IF(AND(M$9=1,$H$14=1),"S+",IF(AND(M$9=-1,$H$14=-1),"R–",IF(AND(M$9="",$H$14=""),"IR",""))))</f>
        <v/>
      </c>
      <c r="N50" s="496" t="str">
        <f>IF(OR($B$15="",$D$15&lt;&gt;"",$D$9&lt;&gt;""),"",IF(AND(N$9=1,$H$15=1),"S+",IF(AND(N$9=-1,$H$15=-1),"R–",IF(AND(N$9="",$H$15=""),"IR",""))))</f>
        <v/>
      </c>
      <c r="O50" s="496" t="str">
        <f>IF(OR($B$16="",$D$16&lt;&gt;"",$D$9&lt;&gt;""),"",IF(AND(O$9=1,$H$16=1),"S+",IF(AND(O$9=-1,$H$16=-1),"R–",IF(AND(O$9="",$H$16=""),"IR",""))))</f>
        <v/>
      </c>
      <c r="P50" s="496" t="str">
        <f>IF(OR($B$17="",$D$17&lt;&gt;"",$D$9&lt;&gt;""),"",IF(AND(P$9=1,$H$17=1),"S+",IF(AND(P$9=-1,$H$17=-1),"R–",IF(AND(P$9="",$H$17=""),"IR",""))))</f>
        <v/>
      </c>
      <c r="Q50" s="496" t="str">
        <f>IF(OR($B$18="",$D$18&lt;&gt;"",$D$9&lt;&gt;""),"",IF(AND(Q$9=1,$H$18=1),"S+",IF(AND(Q$9=-1,$H$18=-1),"R–",IF(AND(Q$9="",$H$18=""),"IR",""))))</f>
        <v/>
      </c>
      <c r="R50" s="496" t="str">
        <f>IF(OR($B$19="",$D$19&lt;&gt;"",$D$9&lt;&gt;""),"",IF(AND(R$9=1,$H$19=1),"S+",IF(AND(R$9=-1,$H$19=-1),"R–",IF(AND(R$9="",$H$19=""),"IR",""))))</f>
        <v/>
      </c>
      <c r="S50" s="496" t="str">
        <f>IF(OR($B$20="",$D$20&lt;&gt;"",$D$9&lt;&gt;""),"",IF(AND(S$9=1,$H$20=1),"S+",IF(AND(S$9=-1,$H$20=-1),"R–",IF(AND(S$9="",$H$20=""),"IR",""))))</f>
        <v/>
      </c>
      <c r="T50" s="496" t="str">
        <f>IF(OR($B$21="",$D$21&lt;&gt;"",$D$9&lt;&gt;""),"",IF(AND(T$9=1,$H$21=1),"S+",IF(AND(T$9=-1,$H$21=-1),"R–",IF(AND(T$9="",$H$21=""),"IR",""))))</f>
        <v/>
      </c>
      <c r="U50" s="496" t="str">
        <f>IF(OR($B$22="",$D$22&lt;&gt;"",$D$9&lt;&gt;""),"",IF(AND(U$9=1,$H$22=1),"S+",IF(AND(U$9=-1,$H$22=-1),"R–",IF(AND(U$9="",$H$22=""),"IR",""))))</f>
        <v/>
      </c>
      <c r="V50" s="496" t="str">
        <f>IF(OR($B$23="",$D$23&lt;&gt;"",$D$9&lt;&gt;""),"",IF(AND(V$9=1,$H$23=1),"S+",IF(AND(V$9=-1,$H$23=-1),"R–",IF(AND(V$9="",$H$23=""),"IR",""))))</f>
        <v/>
      </c>
      <c r="W50" s="496" t="str">
        <f>IF(OR($B$24="",$D$24&lt;&gt;"",$D$9&lt;&gt;""),"",IF(AND(W$9=1,$H$24=1),"S+",IF(AND(W$9=-1,$H$24=-1),"R–",IF(AND(W$9="",$H$24=""),"IR",""))))</f>
        <v/>
      </c>
      <c r="X50" s="496" t="str">
        <f>IF(OR($B$25="",$D$25&lt;&gt;"",$D$9&lt;&gt;""),"",IF(AND(X$9=1,$H$25=1),"S+",IF(AND(X$9=-1,$H$25=-1),"R–",IF(AND(X$9="",$H$25=""),"IR",""))))</f>
        <v/>
      </c>
      <c r="Y50" s="496" t="str">
        <f>IF(OR($B$26="",$D$26&lt;&gt;"",$D$9&lt;&gt;""),"",IF(AND(Y$9=1,$H$26=1),"S+",IF(AND(Y$9=-1,$H$26=-1),"R–",IF(AND(Y$9="",$H$26=""),"IR",""))))</f>
        <v/>
      </c>
      <c r="Z50" s="496" t="str">
        <f>IF(OR($B$27="",$D$27&lt;&gt;"",$D$9&lt;&gt;""),"",IF(AND(Z$9=1,$H$27=1),"S+",IF(AND(Z$9=-1,$H$27=-1),"R–",IF(AND(Z$9="",$H$27=""),"IR",""))))</f>
        <v/>
      </c>
      <c r="AA50" s="496" t="str">
        <f>IF(OR($B$28="",$D$28&lt;&gt;"",$D$9&lt;&gt;""),"",IF(AND(AA$9=1,$H$28=1),"S+",IF(AND(AA$9=-1,$H$28=-1),"R–",IF(AND(AA$9="",$H$28=""),"IR",""))))</f>
        <v/>
      </c>
      <c r="AB50" s="496" t="str">
        <f>IF(OR($B$29="",$D$29&lt;&gt;"",$D$9&lt;&gt;""),"",IF(AND(AB$9=1,$H$29=1),"S+",IF(AND(AB$9=-1,$H$29=-1),"R–",IF(AND(AB$9="",$H$29=""),"IR",""))))</f>
        <v/>
      </c>
      <c r="AC50" s="496" t="str">
        <f>IF(OR($B$30="",$D$30&lt;&gt;"",$D$9&lt;&gt;""),"",IF(AND(AC$9=1,$H$30=1),"S+",IF(AND(AC$9=-1,$H$30=-1),"R–",IF(AND(AC$9="",$H$30=""),"IR",""))))</f>
        <v/>
      </c>
      <c r="AD50" s="496" t="str">
        <f>IF(OR($B$31="",$D$31&lt;&gt;"",$D$9&lt;&gt;""),"",IF(AND(AD$9=1,$H$31=1),"S+",IF(AND(AD$9=-1,$H$31=-1),"R–",IF(AND(AD$9="",$H$31=""),"IR",""))))</f>
        <v/>
      </c>
      <c r="AE50" s="496" t="str">
        <f>IF(OR($B$32="",$D$32&lt;&gt;"",$D$9&lt;&gt;""),"",IF(AND(AE$9=1,$H$32=1),"S+",IF(AND(AE$9=-1,$H$32=-1),"R–",IF(AND(AE$9="",$H$32=""),"IR",""))))</f>
        <v/>
      </c>
      <c r="AF50" s="496" t="str">
        <f>IF(OR($B$33="",$D$33&lt;&gt;"",$D$9&lt;&gt;""),"",IF(AND(AF$9=1,$H$33=1),"S+",IF(AND(AF$9=-1,$H$33=-1),"R–",IF(AND(AF$9="",$H$33=""),"IR",""))))</f>
        <v/>
      </c>
      <c r="AG50" s="505" t="str">
        <f>IF(OR($B$34="",$D$34&lt;&gt;"",$D$9&lt;&gt;""),"",IF(AND(AG$9=1,$H$34=1),"S+",IF(AND(AG$9=-1,$H$34=-1),"R–",IF(AND(AG$9="",$H$34=""),"IR",""))))</f>
        <v/>
      </c>
      <c r="AH50" s="506" t="str">
        <f>IF(OR($B50="",$D50&lt;&gt;""),"",COUNTIF($I50:$AG50,AH$45)+COUNTIF($H47:$H49,AH$45))</f>
        <v/>
      </c>
      <c r="AI50" s="444" t="str">
        <f>IF(OR($B50="",$D50&lt;&gt;""),"",COUNTIF($I50:$AG50,AI$45)+COUNTIF($H47:$H49,AI$45))</f>
        <v/>
      </c>
      <c r="AJ50" s="3" t="str">
        <f>IF(OR($B50="",$D50&lt;&gt;""),"",COUNTIF($I50:$AG50,AJ$45)+COUNTIF($H47:$H49,AJ$45))</f>
        <v/>
      </c>
      <c r="AK50" s="545"/>
      <c r="AL50" s="545"/>
      <c r="AM50" s="545"/>
      <c r="AN50" s="501"/>
      <c r="AO50" s="501"/>
      <c r="AP50" s="501"/>
      <c r="AQ50" s="501"/>
      <c r="AR50" s="502"/>
      <c r="AS50" s="502"/>
      <c r="AT50" s="502"/>
      <c r="AU50" s="502"/>
      <c r="AV50" s="502"/>
      <c r="AW50" s="502"/>
      <c r="AX50" s="502"/>
      <c r="AY50" s="502"/>
      <c r="AZ50" s="502"/>
      <c r="BA50" s="502"/>
      <c r="BB50" s="502"/>
      <c r="BC50" s="502"/>
      <c r="BD50" s="502"/>
      <c r="BE50" s="502"/>
      <c r="BF50" s="502"/>
    </row>
    <row r="51" spans="1:58" s="503" customFormat="1" ht="11.25" x14ac:dyDescent="0.2">
      <c r="A51" s="504">
        <v>5</v>
      </c>
      <c r="B51" s="443" t="str">
        <f t="shared" si="9"/>
        <v/>
      </c>
      <c r="C51" s="444" t="str">
        <f t="shared" si="10"/>
        <v/>
      </c>
      <c r="D51" s="3" t="str">
        <f t="shared" si="11"/>
        <v/>
      </c>
      <c r="E51" s="507" t="str">
        <v/>
      </c>
      <c r="F51" s="496" t="str">
        <v/>
      </c>
      <c r="G51" s="458" t="str">
        <v/>
      </c>
      <c r="H51" s="458" t="str">
        <f t="array" ref="H51:H75">TRANSPOSE(I50:AG50)</f>
        <v/>
      </c>
      <c r="I51" s="510"/>
      <c r="J51" s="496" t="str">
        <f>IF(OR($B$11="",$D$11&lt;&gt;"",$D$10&lt;&gt;""),"",IF(AND(J$10=1,$I$11=1),"S+",IF(AND(J$10=-1,$I$11=-1),"R–",IF(AND(J$10="",$I$11=""),"IR",""))))</f>
        <v/>
      </c>
      <c r="K51" s="496" t="str">
        <f>IF(OR($B$12="",$D$12&lt;&gt;"",$D$10&lt;&gt;""),"",IF(AND(K$10=1,$I$12=1),"S+",IF(AND(K$10=-1,$I$12=-1),"R–",IF(AND(K$10="",$I$12=""),"IR",""))))</f>
        <v/>
      </c>
      <c r="L51" s="496" t="str">
        <f>IF(OR($B$13="",$D$13&lt;&gt;"",$D$10&lt;&gt;""),"",IF(AND(L$10=1,$I$13=1),"S+",IF(AND(L$10=-1,$I$13=-1),"R–",IF(AND(L$10="",$I$13=""),"IR",""))))</f>
        <v/>
      </c>
      <c r="M51" s="496" t="str">
        <f>IF(OR($B$14="",$D$14&lt;&gt;"",$D$10&lt;&gt;""),"",IF(AND(M$10=1,$I$14=1),"S+",IF(AND(M$10=-1,$I$14=-1),"R–",IF(AND(M$10="",$I$14=""),"IR",""))))</f>
        <v/>
      </c>
      <c r="N51" s="496" t="str">
        <f>IF(OR($B$15="",$D$15&lt;&gt;"",$D$10&lt;&gt;""),"",IF(AND(N$10=1,$I$15=1),"S+",IF(AND(N$10=-1,$I$15=-1),"R–",IF(AND(N$10="",$I$15=""),"IR",""))))</f>
        <v/>
      </c>
      <c r="O51" s="496" t="str">
        <f>IF(OR($B$16="",$D$16&lt;&gt;"",$D$10&lt;&gt;""),"",IF(AND(O$10=1,$I$16=1),"S+",IF(AND(O$10=-1,$I$16=-1),"R–",IF(AND(O$10="",$I$16=""),"IR",""))))</f>
        <v/>
      </c>
      <c r="P51" s="496" t="str">
        <f>IF(OR($B$17="",$D$17&lt;&gt;"",$D$10&lt;&gt;""),"",IF(AND(P$10=1,$I$17=1),"S+",IF(AND(P$10=-1,$I$17=-1),"R–",IF(AND(P$10="",$I$17=""),"IR",""))))</f>
        <v/>
      </c>
      <c r="Q51" s="496" t="str">
        <f>IF(OR($B$18="",$D$18&lt;&gt;"",$D$10&lt;&gt;""),"",IF(AND(Q$10=1,$I$18=1),"S+",IF(AND(Q$10=-1,$I$18=-1),"R–",IF(AND(Q$10="",$I$18=""),"IR",""))))</f>
        <v/>
      </c>
      <c r="R51" s="496" t="str">
        <f>IF(OR($B$19="",$D$19&lt;&gt;"",$D$10&lt;&gt;""),"",IF(AND(R$10=1,$I$19=1),"S+",IF(AND(R$10=-1,$I$19=-1),"R–",IF(AND(R$10="",$I$19=""),"IR",""))))</f>
        <v/>
      </c>
      <c r="S51" s="496" t="str">
        <f>IF(OR($B$20="",$D$20&lt;&gt;"",$D$10&lt;&gt;""),"",IF(AND(S$10=1,$I$20=1),"S+",IF(AND(S$10=-1,$I$20=-1),"R–",IF(AND(S$10="",$I$20=""),"IR",""))))</f>
        <v/>
      </c>
      <c r="T51" s="496" t="str">
        <f>IF(OR($B$21="",$D$21&lt;&gt;"",$D$10&lt;&gt;""),"",IF(AND(T$10=1,$I$21=1),"S+",IF(AND(T$10=-1,$I$21=-1),"R–",IF(AND(T$10="",$I$21=""),"IR",""))))</f>
        <v/>
      </c>
      <c r="U51" s="496" t="str">
        <f>IF(OR($B$22="",$D$22&lt;&gt;"",$D$10&lt;&gt;""),"",IF(AND(U$10=1,$I$22=1),"S+",IF(AND(U$10=-1,$I$22=-1),"R–",IF(AND(U$10="",$I$22=""),"IR",""))))</f>
        <v/>
      </c>
      <c r="V51" s="496" t="str">
        <f>IF(OR($B$23="",$D$23&lt;&gt;"",$D$10&lt;&gt;""),"",IF(AND(V$10=1,$I$23=1),"S+",IF(AND(V$10=-1,$I$23=-1),"R–",IF(AND(V$10="",$I$23=""),"IR",""))))</f>
        <v/>
      </c>
      <c r="W51" s="496" t="str">
        <f>IF(OR($B$24="",$D$24&lt;&gt;"",$D$10&lt;&gt;""),"",IF(AND(W$10=1,$I$24=1),"S+",IF(AND(W$10=-1,$I$24=-1),"R–",IF(AND(W$10="",$I$24=""),"IR",""))))</f>
        <v/>
      </c>
      <c r="X51" s="496" t="str">
        <f>IF(OR($B$25="",$D$25&lt;&gt;"",$D$10&lt;&gt;""),"",IF(AND(X$10=1,$I$25=1),"S+",IF(AND(X$10=-1,$I$25=-1),"R–",IF(AND(X$10="",$I$25=""),"IR",""))))</f>
        <v/>
      </c>
      <c r="Y51" s="496" t="str">
        <f>IF(OR($B$26="",$D$26&lt;&gt;"",$D$10&lt;&gt;""),"",IF(AND(Y$10=1,$I$26=1),"S+",IF(AND(Y$10=-1,$I$26=-1),"R–",IF(AND(Y$10="",$I$26=""),"IR",""))))</f>
        <v/>
      </c>
      <c r="Z51" s="496" t="str">
        <f>IF(OR($B$27="",$D$27&lt;&gt;"",$D$10&lt;&gt;""),"",IF(AND(Z$10=1,$I$27=1),"S+",IF(AND(Z$10=-1,$I$27=-1),"R–",IF(AND(Z$10="",$I$27=""),"IR",""))))</f>
        <v/>
      </c>
      <c r="AA51" s="496" t="str">
        <f>IF(OR($B$28="",$D$28&lt;&gt;"",$D$10&lt;&gt;""),"",IF(AND(AA$10=1,$I$28=1),"S+",IF(AND(AA$10=-1,$I$28=-1),"R–",IF(AND(AA$10="",$I$28=""),"IR",""))))</f>
        <v/>
      </c>
      <c r="AB51" s="496" t="str">
        <f>IF(OR($B$29="",$D$29&lt;&gt;"",$D$10&lt;&gt;""),"",IF(AND(AB$10=1,$I$29=1),"S+",IF(AND(AB$10=-1,$I$29=-1),"R–",IF(AND(AB$10="",$I$29=""),"IR",""))))</f>
        <v/>
      </c>
      <c r="AC51" s="496" t="str">
        <f>IF(OR($B$30="",$D$30&lt;&gt;"",$D$10&lt;&gt;""),"",IF(AND(AC$10=1,$I$30=1),"S+",IF(AND(AC$10=-1,$I$30=-1),"R–",IF(AND(AC$10="",$I$30=""),"IR",""))))</f>
        <v/>
      </c>
      <c r="AD51" s="496" t="str">
        <f>IF(OR($B$31="",$D$31&lt;&gt;"",$D$10&lt;&gt;""),"",IF(AND(AD$10=1,$I$31=1),"S+",IF(AND(AD$10=-1,$I$31=-1),"R–",IF(AND(AD$10="",$I$31=""),"IR",""))))</f>
        <v/>
      </c>
      <c r="AE51" s="496" t="str">
        <f>IF(OR($B$32="",$D$32&lt;&gt;"",$D$10&lt;&gt;""),"",IF(AND(AE$10=1,$I$32=1),"S+",IF(AND(AE$10=-1,$I$32=-1),"R–",IF(AND(AE$10="",$I$32=""),"IR",""))))</f>
        <v/>
      </c>
      <c r="AF51" s="496" t="str">
        <f>IF(OR($B$33="",$D$33&lt;&gt;"",$D$10&lt;&gt;""),"",IF(AND(AF$10=1,$I$33=1),"S+",IF(AND(AF$10=-1,$I$33=-1),"R–",IF(AND(AF$10="",$I$33=""),"IR",""))))</f>
        <v/>
      </c>
      <c r="AG51" s="505" t="str">
        <f>IF(OR($B$34="",$D$34&lt;&gt;"",$D$10&lt;&gt;""),"",IF(AND(AG$10=1,$I$34=1),"S+",IF(AND(AG$10=-1,$I$34=-1),"R–",IF(AND(AG$10="",$I$34=""),"IR",""))))</f>
        <v/>
      </c>
      <c r="AH51" s="506" t="str">
        <f>IF(OR($B51="",$D51&lt;&gt;""),"",COUNTIF($J51:$AG51,AH$45)+COUNTIF($I47:$I50,AH$45))</f>
        <v/>
      </c>
      <c r="AI51" s="444" t="str">
        <f>IF(OR($B51="",$D51&lt;&gt;""),"",COUNTIF($J51:$AG51,AI$45)+COUNTIF($I47:$I50,AI$45))</f>
        <v/>
      </c>
      <c r="AJ51" s="3" t="str">
        <f>IF(OR($B51="",$D51&lt;&gt;""),"",COUNTIF($J51:$AG51,AJ$45)+COUNTIF($I47:$I50,AJ$45))</f>
        <v/>
      </c>
      <c r="AK51" s="545"/>
      <c r="AL51" s="545"/>
      <c r="AM51" s="545"/>
      <c r="AN51" s="501"/>
      <c r="AO51" s="501"/>
      <c r="AP51" s="501"/>
      <c r="AQ51" s="501"/>
      <c r="AR51" s="502"/>
      <c r="AS51" s="502"/>
      <c r="AT51" s="502"/>
      <c r="AU51" s="502"/>
      <c r="AV51" s="502"/>
      <c r="AW51" s="502"/>
      <c r="AX51" s="502"/>
      <c r="AY51" s="502"/>
      <c r="AZ51" s="502"/>
      <c r="BA51" s="502"/>
      <c r="BB51" s="502"/>
      <c r="BC51" s="502"/>
      <c r="BD51" s="502"/>
      <c r="BE51" s="502"/>
      <c r="BF51" s="502"/>
    </row>
    <row r="52" spans="1:58" s="503" customFormat="1" ht="11.25" x14ac:dyDescent="0.2">
      <c r="A52" s="504">
        <v>6</v>
      </c>
      <c r="B52" s="443" t="str">
        <f t="shared" si="9"/>
        <v/>
      </c>
      <c r="C52" s="444" t="str">
        <f t="shared" si="10"/>
        <v/>
      </c>
      <c r="D52" s="3" t="str">
        <f t="shared" si="11"/>
        <v/>
      </c>
      <c r="E52" s="507" t="str">
        <v/>
      </c>
      <c r="F52" s="496" t="str">
        <v/>
      </c>
      <c r="G52" s="458" t="str">
        <v/>
      </c>
      <c r="H52" s="458" t="str">
        <v/>
      </c>
      <c r="I52" s="458" t="str">
        <f t="array" ref="I52:I75">TRANSPOSE(J51:AG51)</f>
        <v/>
      </c>
      <c r="J52" s="510"/>
      <c r="K52" s="496" t="str">
        <f>IF(OR($B$12="",$D$12&lt;&gt;"",$D$11&lt;&gt;""),"",IF(AND(K$11=1,$J$12=1),"S+",IF(AND(K$11=-1,$J$12=-1),"R–",IF(AND(K$11="",$J$12=""),"IR",""))))</f>
        <v/>
      </c>
      <c r="L52" s="496" t="str">
        <f>IF(OR($B$13="",$D$13&lt;&gt;"",$D$11&lt;&gt;""),"",IF(AND(L$11=1,$J$13=1),"S+",IF(AND(L$11=-1,$J$13=-1),"R–",IF(AND(L$11="",$J$13=""),"IR",""))))</f>
        <v/>
      </c>
      <c r="M52" s="496" t="str">
        <f>IF(OR($B$14="",$D$14&lt;&gt;"",$D$11&lt;&gt;""),"",IF(AND(M$11=1,$J$14=1),"S+",IF(AND(M$11=-1,$J$14=-1),"R–",IF(AND(M$11="",$J$14=""),"IR",""))))</f>
        <v/>
      </c>
      <c r="N52" s="496" t="str">
        <f>IF(OR($B$15="",$D$15&lt;&gt;"",$D$11&lt;&gt;""),"",IF(AND(N$11=1,$J$15=1),"S+",IF(AND(N$11=-1,$J$15=-1),"R–",IF(AND(N$11="",$J$15=""),"IR",""))))</f>
        <v/>
      </c>
      <c r="O52" s="496" t="str">
        <f>IF(OR($B$16="",$D$16&lt;&gt;"",$D$11&lt;&gt;""),"",IF(AND(O$11=1,$J$16=1),"S+",IF(AND(O$11=-1,$J$16=-1),"R–",IF(AND(O$11="",$J$16=""),"IR",""))))</f>
        <v/>
      </c>
      <c r="P52" s="496" t="str">
        <f>IF(OR($B$17="",$D$17&lt;&gt;"",$D$11&lt;&gt;""),"",IF(AND(P$11=1,$J$17=1),"S+",IF(AND(P$11=-1,$J$17=-1),"R–",IF(AND(P$11="",$J$17=""),"IR",""))))</f>
        <v/>
      </c>
      <c r="Q52" s="496" t="str">
        <f>IF(OR($B$18="",$D$18&lt;&gt;"",$D$11&lt;&gt;""),"",IF(AND(Q$11=1,$J$18=1),"S+",IF(AND(Q$11=-1,$J$18=-1),"R–",IF(AND(Q$11="",$J$18=""),"IR",""))))</f>
        <v/>
      </c>
      <c r="R52" s="496" t="str">
        <f>IF(OR($B$19="",$D$19&lt;&gt;"",$D$11&lt;&gt;""),"",IF(AND(R$11=1,$J$19=1),"S+",IF(AND(R$11=-1,$J$19=-1),"R–",IF(AND(R$11="",$J$19=""),"IR",""))))</f>
        <v/>
      </c>
      <c r="S52" s="496" t="str">
        <f>IF(OR($B$20="",$D$20&lt;&gt;"",$D$11&lt;&gt;""),"",IF(AND(S$11=1,$J$20=1),"S+",IF(AND(S$11=-1,$J$20=-1),"R–",IF(AND(S$11="",$J$20=""),"IR",""))))</f>
        <v/>
      </c>
      <c r="T52" s="496" t="str">
        <f>IF(OR($B$21="",$D$21&lt;&gt;"",$D$11&lt;&gt;""),"",IF(AND(T$11=1,$J$21=1),"S+",IF(AND(T$11=-1,$J$21=-1),"R–",IF(AND(T$11="",$J$21=""),"IR",""))))</f>
        <v/>
      </c>
      <c r="U52" s="496" t="str">
        <f>IF(OR($B$22="",$D$22&lt;&gt;"",$D$11&lt;&gt;""),"",IF(AND(U$11=1,$J$22=1),"S+",IF(AND(U$11=-1,$J$22=-1),"R–",IF(AND(U$11="",$J$22=""),"IR",""))))</f>
        <v/>
      </c>
      <c r="V52" s="496" t="str">
        <f>IF(OR($B$23="",$D$23&lt;&gt;"",$D$11&lt;&gt;""),"",IF(AND(V$11=1,$J$23=1),"S+",IF(AND(V$11=-1,$J$23=-1),"R–",IF(AND(V$11="",$J$23=""),"IR",""))))</f>
        <v/>
      </c>
      <c r="W52" s="496" t="str">
        <f>IF(OR($B$24="",$D$24&lt;&gt;"",$D$11&lt;&gt;""),"",IF(AND(W$11=1,$J$24=1),"S+",IF(AND(W$11=-1,$J$24=-1),"R–",IF(AND(W$11="",$J$24=""),"IR",""))))</f>
        <v/>
      </c>
      <c r="X52" s="496" t="str">
        <f>IF(OR($B$25="",$D$25&lt;&gt;"",$D$11&lt;&gt;""),"",IF(AND(X$11=1,$J$25=1),"S+",IF(AND(X$11=-1,$J$25=-1),"R–",IF(AND(X$11="",$J$25=""),"IR",""))))</f>
        <v/>
      </c>
      <c r="Y52" s="496" t="str">
        <f>IF(OR($B$26="",$D$26&lt;&gt;"",$D$11&lt;&gt;""),"",IF(AND(Y$11=1,$J$26=1),"S+",IF(AND(Y$11=-1,$J$26=-1),"R–",IF(AND(Y$11="",$J$26=""),"IR",""))))</f>
        <v/>
      </c>
      <c r="Z52" s="496" t="str">
        <f>IF(OR($B$27="",$D$27&lt;&gt;"",$D$11&lt;&gt;""),"",IF(AND(Z$11=1,$J$27=1),"S+",IF(AND(Z$11=-1,$J$27=-1),"R–",IF(AND(Z$11="",$J$27=""),"IR",""))))</f>
        <v/>
      </c>
      <c r="AA52" s="496" t="str">
        <f>IF(OR($B$28="",$D$28&lt;&gt;"",$D$11&lt;&gt;""),"",IF(AND(AA$11=1,$J$28=1),"S+",IF(AND(AA$11=-1,$J$28=-1),"R–",IF(AND(AA$11="",$J$28=""),"IR",""))))</f>
        <v/>
      </c>
      <c r="AB52" s="496" t="str">
        <f>IF(OR($B$29="",$D$29&lt;&gt;"",$D$11&lt;&gt;""),"",IF(AND(AB$11=1,$J$29=1),"S+",IF(AND(AB$11=-1,$J$29=-1),"R–",IF(AND(AB$11="",$J$29=""),"IR",""))))</f>
        <v/>
      </c>
      <c r="AC52" s="496" t="str">
        <f>IF(OR($B$30="",$D$30&lt;&gt;"",$D$11&lt;&gt;""),"",IF(AND(AC$11=1,$J$30=1),"S+",IF(AND(AC$11=-1,$J$30=-1),"R–",IF(AND(AC$11="",$J$30=""),"IR",""))))</f>
        <v/>
      </c>
      <c r="AD52" s="496" t="str">
        <f>IF(OR($B$31="",$D$31&lt;&gt;"",$D$11&lt;&gt;""),"",IF(AND(AD$11=1,$J$31=1),"S+",IF(AND(AD$11=-1,$J$31=-1),"R–",IF(AND(AD$11="",$J$31=""),"IR",""))))</f>
        <v/>
      </c>
      <c r="AE52" s="496" t="str">
        <f>IF(OR($B$32="",$D$32&lt;&gt;"",$D$11&lt;&gt;""),"",IF(AND(AE$11=1,$J$32=1),"S+",IF(AND(AE$11=-1,$J$32=-1),"R–",IF(AND(AE$11="",$J$32=""),"IR",""))))</f>
        <v/>
      </c>
      <c r="AF52" s="496" t="str">
        <f>IF(OR($B$33="",$D$33&lt;&gt;"",$D$11&lt;&gt;""),"",IF(AND(AF$11=1,$J$33=1),"S+",IF(AND(AF$11=-1,$J$33=-1),"R–",IF(AND(AF$11="",$J$33=""),"IR",""))))</f>
        <v/>
      </c>
      <c r="AG52" s="505" t="str">
        <f>IF(OR($B$34="",$D$34&lt;&gt;"",$D$11&lt;&gt;""),"",IF(AND(AG$11=1,$J$34=1),"S+",IF(AND(AG$11=-1,$J$34=-1),"R–",IF(AND(AG$11="",$J$34=""),"IR",""))))</f>
        <v/>
      </c>
      <c r="AH52" s="506" t="str">
        <f>IF(OR($B52="",$D52&lt;&gt;""),"",COUNTIF($K52:$AG52,AH$45)+COUNTIF($J47:$J51,AH$45))</f>
        <v/>
      </c>
      <c r="AI52" s="444" t="str">
        <f>IF(OR($B52="",$D52&lt;&gt;""),"",COUNTIF($K52:$AG52,AI$45)+COUNTIF($J47:$J51,AI$45))</f>
        <v/>
      </c>
      <c r="AJ52" s="3" t="str">
        <f>IF(OR($B52="",$D52&lt;&gt;""),"",COUNTIF($K52:$AG52,AJ$45)+COUNTIF($J47:$J51,AJ$45))</f>
        <v/>
      </c>
      <c r="AK52" s="545"/>
      <c r="AL52" s="545"/>
      <c r="AM52" s="545"/>
      <c r="AN52" s="501"/>
      <c r="AO52" s="501"/>
      <c r="AP52" s="501"/>
      <c r="AQ52" s="501"/>
      <c r="AR52" s="502"/>
      <c r="AS52" s="502"/>
      <c r="AT52" s="502"/>
      <c r="AU52" s="502"/>
      <c r="AV52" s="502"/>
      <c r="AW52" s="502"/>
      <c r="AX52" s="502"/>
      <c r="AY52" s="502"/>
      <c r="AZ52" s="502"/>
      <c r="BA52" s="502"/>
      <c r="BB52" s="502"/>
      <c r="BC52" s="502"/>
      <c r="BD52" s="502"/>
      <c r="BE52" s="502"/>
      <c r="BF52" s="502"/>
    </row>
    <row r="53" spans="1:58" s="503" customFormat="1" ht="11.25" x14ac:dyDescent="0.2">
      <c r="A53" s="504">
        <v>7</v>
      </c>
      <c r="B53" s="443" t="str">
        <f t="shared" si="9"/>
        <v/>
      </c>
      <c r="C53" s="444" t="str">
        <f t="shared" si="10"/>
        <v/>
      </c>
      <c r="D53" s="3" t="str">
        <f t="shared" si="11"/>
        <v/>
      </c>
      <c r="E53" s="507" t="str">
        <v/>
      </c>
      <c r="F53" s="496" t="str">
        <v/>
      </c>
      <c r="G53" s="458" t="str">
        <v/>
      </c>
      <c r="H53" s="458" t="str">
        <v/>
      </c>
      <c r="I53" s="458" t="str">
        <v/>
      </c>
      <c r="J53" s="458" t="str">
        <f t="array" ref="J53:J75">TRANSPOSE(K52:AG52)</f>
        <v/>
      </c>
      <c r="K53" s="510"/>
      <c r="L53" s="496" t="str">
        <f>IF(OR($B$13="",$D$13&lt;&gt;"",$D$12&lt;&gt;""),"",IF(AND(L$12=1,$K$13=1),"S+",IF(AND(L$12=-1,$K$13=-1),"R–",IF(AND(L$12="",$K$13=""),"IR",""))))</f>
        <v/>
      </c>
      <c r="M53" s="496" t="str">
        <f>IF(OR($B$14="",$D$14&lt;&gt;"",$D$12&lt;&gt;""),"",IF(AND(M$12=1,$K$14=1),"S+",IF(AND(M$12=-1,$K$14=-1),"R–",IF(AND(M$12="",$K$14=""),"IR",""))))</f>
        <v/>
      </c>
      <c r="N53" s="496" t="str">
        <f>IF(OR($B$15="",$D$15&lt;&gt;"",$D$12&lt;&gt;""),"",IF(AND(N$12=1,$K$15=1),"S+",IF(AND(N$12=-1,$K$15=-1),"R–",IF(AND(N$12="",$K$15=""),"IR",""))))</f>
        <v/>
      </c>
      <c r="O53" s="496" t="str">
        <f>IF(OR($B$16="",$D$16&lt;&gt;"",$D$12&lt;&gt;""),"",IF(AND(O$12=1,$K$16=1),"S+",IF(AND(O$12=-1,$K$16=-1),"R–",IF(AND(O$12="",$K$16=""),"IR",""))))</f>
        <v/>
      </c>
      <c r="P53" s="496" t="str">
        <f>IF(OR($B$17="",$D$17&lt;&gt;"",$D$12&lt;&gt;""),"",IF(AND(P$12=1,$K$17=1),"S+",IF(AND(P$12=-1,$K$17=-1),"R–",IF(AND(P$12="",$K$17=""),"IR",""))))</f>
        <v/>
      </c>
      <c r="Q53" s="496" t="str">
        <f>IF(OR($B$18="",$D$18&lt;&gt;"",$D$12&lt;&gt;""),"",IF(AND(Q$12=1,$K$18=1),"S+",IF(AND(Q$12=-1,$K$18=-1),"R–",IF(AND(Q$12="",$K$18=""),"IR",""))))</f>
        <v/>
      </c>
      <c r="R53" s="496" t="str">
        <f>IF(OR($B$19="",$D$19&lt;&gt;"",$D$12&lt;&gt;""),"",IF(AND(R$12=1,$K$19=1),"S+",IF(AND(R$12=-1,$K$19=-1),"R–",IF(AND(R$12="",$K$19=""),"IR",""))))</f>
        <v/>
      </c>
      <c r="S53" s="496" t="str">
        <f>IF(OR($B$20="",$D$20&lt;&gt;"",$D$12&lt;&gt;""),"",IF(AND(S$12=1,$K$20=1),"S+",IF(AND(S$12=-1,$K$20=-1),"R–",IF(AND(S$12="",$K$20=""),"IR",""))))</f>
        <v/>
      </c>
      <c r="T53" s="496" t="str">
        <f>IF(OR($B$21="",$D$21&lt;&gt;"",$D$12&lt;&gt;""),"",IF(AND(T$12=1,$K$21=1),"S+",IF(AND(T$12=-1,$K$21=-1),"R–",IF(AND(T$12="",$K$21=""),"IR",""))))</f>
        <v/>
      </c>
      <c r="U53" s="496" t="str">
        <f>IF(OR($B$22="",$D$22&lt;&gt;"",$D$12&lt;&gt;""),"",IF(AND(U$12=1,$K$22=1),"S+",IF(AND(U$12=-1,$K$22=-1),"R–",IF(AND(U$12="",$K$22=""),"IR",""))))</f>
        <v/>
      </c>
      <c r="V53" s="496" t="str">
        <f>IF(OR($B$23="",$D$23&lt;&gt;"",$D$12&lt;&gt;""),"",IF(AND(V$12=1,$K$23=1),"S+",IF(AND(V$12=-1,$K$23=-1),"R–",IF(AND(V$12="",$K$23=""),"IR",""))))</f>
        <v/>
      </c>
      <c r="W53" s="496" t="str">
        <f>IF(OR($B$24="",$D$24&lt;&gt;"",$D$12&lt;&gt;""),"",IF(AND(W$12=1,$K$24=1),"S+",IF(AND(W$12=-1,$K$24=-1),"R–",IF(AND(W$12="",$K$24=""),"IR",""))))</f>
        <v/>
      </c>
      <c r="X53" s="496" t="str">
        <f>IF(OR($B$25="",$D$25&lt;&gt;"",$D$12&lt;&gt;""),"",IF(AND(X$12=1,$K$25=1),"S+",IF(AND(X$12=-1,$K$25=-1),"R–",IF(AND(X$12="",$K$25=""),"IR",""))))</f>
        <v/>
      </c>
      <c r="Y53" s="496" t="str">
        <f>IF(OR($B$26="",$D$26&lt;&gt;"",$D$12&lt;&gt;""),"",IF(AND(Y$12=1,$K$26=1),"S+",IF(AND(Y$12=-1,$K$26=-1),"R–",IF(AND(Y$12="",$K$26=""),"IR",""))))</f>
        <v/>
      </c>
      <c r="Z53" s="496" t="str">
        <f>IF(OR($B$27="",$D$27&lt;&gt;"",$D$12&lt;&gt;""),"",IF(AND(Z$12=1,$K$27=1),"S+",IF(AND(Z$12=-1,$K$27=-1),"R–",IF(AND(Z$12="",$K$27=""),"IR",""))))</f>
        <v/>
      </c>
      <c r="AA53" s="496" t="str">
        <f>IF(OR($B$28="",$D$28&lt;&gt;"",$D$12&lt;&gt;""),"",IF(AND(AA$12=1,$K$28=1),"S+",IF(AND(AA$12=-1,$K$28=-1),"R–",IF(AND(AA$12="",$K$28=""),"IR",""))))</f>
        <v/>
      </c>
      <c r="AB53" s="496" t="str">
        <f>IF(OR($B$29="",$D$29&lt;&gt;"",$D$12&lt;&gt;""),"",IF(AND(AB$12=1,$K$29=1),"S+",IF(AND(AB$12=-1,$K$29=-1),"R–",IF(AND(AB$12="",$K$29=""),"IR",""))))</f>
        <v/>
      </c>
      <c r="AC53" s="496" t="str">
        <f>IF(OR($B$30="",$D$30&lt;&gt;"",$D$12&lt;&gt;""),"",IF(AND(AC$12=1,$K$30=1),"S+",IF(AND(AC$12=-1,$K$30=-1),"R–",IF(AND(AC$12="",$K$30=""),"IR",""))))</f>
        <v/>
      </c>
      <c r="AD53" s="496" t="str">
        <f>IF(OR($B$31="",$D$31&lt;&gt;"",$D$12&lt;&gt;""),"",IF(AND(AD$12=1,$K$31=1),"S+",IF(AND(AD$12=-1,$K$31=-1),"R–",IF(AND(AD$12="",$K$31=""),"IR",""))))</f>
        <v/>
      </c>
      <c r="AE53" s="496" t="str">
        <f>IF(OR($B$32="",$D$32&lt;&gt;"",$D$12&lt;&gt;""),"",IF(AND(AE$12=1,$K$32=1),"S+",IF(AND(AE$12=-1,$K$32=-1),"R–",IF(AND(AE$12="",$K$32=""),"IR",""))))</f>
        <v/>
      </c>
      <c r="AF53" s="496" t="str">
        <f>IF(OR($B$33="",$D$33&lt;&gt;"",$D$12&lt;&gt;""),"",IF(AND(AF$12=1,$K$33=1),"S+",IF(AND(AF$12=-1,$K$33=-1),"R–",IF(AND(AF$12="",$K$33=""),"IR",""))))</f>
        <v/>
      </c>
      <c r="AG53" s="505" t="str">
        <f>IF(OR($B$34="",$D$34&lt;&gt;"",$D$12&lt;&gt;""),"",IF(AND(AG$12=1,$K$34=1),"S+",IF(AND(AG$12=-1,$K$34=-1),"R–",IF(AND(AG$12="",$K$34=""),"IR",""))))</f>
        <v/>
      </c>
      <c r="AH53" s="506" t="str">
        <f>IF(OR($B53="",$D53&lt;&gt;""),"",COUNTIF($L53:$AG53,AH$45)+COUNTIF($K47:$K52,AH$45))</f>
        <v/>
      </c>
      <c r="AI53" s="444" t="str">
        <f>IF(OR($B53="",$D53&lt;&gt;""),"",COUNTIF($L53:$AG53,AI$45)+COUNTIF($K47:$K52,AI$45))</f>
        <v/>
      </c>
      <c r="AJ53" s="3" t="str">
        <f>IF(OR($B53="",$D53&lt;&gt;""),"",COUNTIF($L53:$AG53,AJ$45)+COUNTIF($K47:$K52,AJ$45))</f>
        <v/>
      </c>
      <c r="AK53" s="545"/>
      <c r="AL53" s="545"/>
      <c r="AM53" s="545"/>
      <c r="AN53" s="501"/>
      <c r="AO53" s="501"/>
      <c r="AP53" s="501"/>
      <c r="AQ53" s="501"/>
      <c r="AR53" s="502"/>
      <c r="AS53" s="502"/>
      <c r="AT53" s="502"/>
      <c r="AU53" s="502"/>
      <c r="AV53" s="502"/>
      <c r="AW53" s="502"/>
      <c r="AX53" s="502"/>
      <c r="AY53" s="502"/>
      <c r="AZ53" s="502"/>
      <c r="BA53" s="502"/>
      <c r="BB53" s="502"/>
      <c r="BC53" s="502"/>
      <c r="BD53" s="502"/>
      <c r="BE53" s="502"/>
      <c r="BF53" s="502"/>
    </row>
    <row r="54" spans="1:58" s="503" customFormat="1" ht="11.25" x14ac:dyDescent="0.2">
      <c r="A54" s="504">
        <v>8</v>
      </c>
      <c r="B54" s="443" t="str">
        <f t="shared" si="9"/>
        <v/>
      </c>
      <c r="C54" s="444" t="str">
        <f t="shared" si="10"/>
        <v/>
      </c>
      <c r="D54" s="3" t="str">
        <f t="shared" si="11"/>
        <v/>
      </c>
      <c r="E54" s="507" t="str">
        <v/>
      </c>
      <c r="F54" s="496" t="str">
        <v/>
      </c>
      <c r="G54" s="458" t="str">
        <v/>
      </c>
      <c r="H54" s="458" t="str">
        <v/>
      </c>
      <c r="I54" s="458" t="str">
        <v/>
      </c>
      <c r="J54" s="458" t="str">
        <v/>
      </c>
      <c r="K54" s="458" t="str">
        <f t="array" ref="K54:K75">TRANSPOSE(L53:AG53)</f>
        <v/>
      </c>
      <c r="L54" s="510"/>
      <c r="M54" s="496" t="str">
        <f>IF(OR($B$14="",$D$14&lt;&gt;"",$D$13&lt;&gt;"",$D$13&lt;&gt;""),"",IF(AND(M$13=1,$L$14=1),"S+",IF(AND(M$13=-1,$L$14=-1),"R–",IF(AND(M$13="",$L$14=""),"IR",""))))</f>
        <v/>
      </c>
      <c r="N54" s="496" t="str">
        <f>IF(OR($B$15="",$D$15&lt;&gt;"",$D$13&lt;&gt;""),"",IF(AND(N$13=1,$L$15=1),"S+",IF(AND(N$13=-1,$L$15=-1),"R–",IF(AND(N$13="",$L$15=""),"IR",""))))</f>
        <v/>
      </c>
      <c r="O54" s="496" t="str">
        <f>IF(OR($B$16="",$D$16&lt;&gt;"",$D$13&lt;&gt;""),"",IF(AND(O$13=1,$L$16=1),"S+",IF(AND(O$13=-1,$L$16=-1),"R–",IF(AND(O$13="",$L$16=""),"IR",""))))</f>
        <v/>
      </c>
      <c r="P54" s="496" t="str">
        <f>IF(OR($B$17="",$D$17&lt;&gt;"",$D$13&lt;&gt;""),"",IF(AND(P$13=1,$L$17=1),"S+",IF(AND(P$13=-1,$L$17=-1),"R–",IF(AND(P$13="",$L$17=""),"IR",""))))</f>
        <v/>
      </c>
      <c r="Q54" s="496" t="str">
        <f>IF(OR($B$18="",$D$18&lt;&gt;"",$D$13&lt;&gt;""),"",IF(AND(Q$13=1,$L$18=1),"S+",IF(AND(Q$13=-1,$L$18=-1),"R–",IF(AND(Q$13="",$L$18=""),"IR",""))))</f>
        <v/>
      </c>
      <c r="R54" s="496" t="str">
        <f>IF(OR($B$19="",$D$19&lt;&gt;"",$D$13&lt;&gt;""),"",IF(AND(R$13=1,$L$19=1),"S+",IF(AND(R$13=-1,$L$19=-1),"R–",IF(AND(R$13="",$L$19=""),"IR",""))))</f>
        <v/>
      </c>
      <c r="S54" s="496" t="str">
        <f>IF(OR($B$20="",$D$20&lt;&gt;"",$D$13&lt;&gt;""),"",IF(AND(S$13=1,$L$20=1),"S+",IF(AND(S$13=-1,$L$20=-1),"R–",IF(AND(S$13="",$L$20=""),"IR",""))))</f>
        <v/>
      </c>
      <c r="T54" s="496" t="str">
        <f>IF(OR($B$21="",$D$21&lt;&gt;"",$D$13&lt;&gt;""),"",IF(AND(T$13=1,$L$21=1),"S+",IF(AND(T$13=-1,$L$21=-1),"R–",IF(AND(T$13="",$L$21=""),"IR",""))))</f>
        <v/>
      </c>
      <c r="U54" s="496" t="str">
        <f>IF(OR($B$22="",$D$22&lt;&gt;"",$D$13&lt;&gt;""),"",IF(AND(U$13=1,$L$22=1),"S+",IF(AND(U$13=-1,$L$22=-1),"R–",IF(AND(U$13="",$L$22=""),"IR",""))))</f>
        <v/>
      </c>
      <c r="V54" s="496" t="str">
        <f>IF(OR($B$23="",$D$23&lt;&gt;"",$D$13&lt;&gt;""),"",IF(AND(V$13=1,$L$23=1),"S+",IF(AND(V$13=-1,$L$23=-1),"R–",IF(AND(V$13="",$L$23=""),"IR",""))))</f>
        <v/>
      </c>
      <c r="W54" s="496" t="str">
        <f>IF(OR($B$24="",$D$24&lt;&gt;"",$D$13&lt;&gt;""),"",IF(AND(W$13=1,$L$24=1),"S+",IF(AND(W$13=-1,$L$24=-1),"R–",IF(AND(W$13="",$L$24=""),"IR",""))))</f>
        <v/>
      </c>
      <c r="X54" s="496" t="str">
        <f>IF(OR($B$25="",$D$25&lt;&gt;"",$D$13&lt;&gt;""),"",IF(AND(X$13=1,$L$25=1),"S+",IF(AND(X$13=-1,$L$25=-1),"R–",IF(AND(X$13="",$L$25=""),"IR",""))))</f>
        <v/>
      </c>
      <c r="Y54" s="496" t="str">
        <f>IF(OR($B$26="",$D$26&lt;&gt;"",$D$13&lt;&gt;""),"",IF(AND(Y$13=1,$L$26=1),"S+",IF(AND(Y$13=-1,$L$26=-1),"R–",IF(AND(Y$13="",$L$26=""),"IR",""))))</f>
        <v/>
      </c>
      <c r="Z54" s="496" t="str">
        <f>IF(OR($B$27="",$D$27&lt;&gt;"",$D$13&lt;&gt;""),"",IF(AND(Z$13=1,$L$27=1),"S+",IF(AND(Z$13=-1,$L$27=-1),"R–",IF(AND(Z$13="",$L$27=""),"IR",""))))</f>
        <v/>
      </c>
      <c r="AA54" s="496" t="str">
        <f>IF(OR($B$28="",$D$28&lt;&gt;"",$D$13&lt;&gt;""),"",IF(AND(AA$13=1,$L$28=1),"S+",IF(AND(AA$13=-1,$L$28=-1),"R–",IF(AND(AA$13="",$L$28=""),"IR",""))))</f>
        <v/>
      </c>
      <c r="AB54" s="496" t="str">
        <f>IF(OR($B$29="",$D$29&lt;&gt;"",$D$13&lt;&gt;""),"",IF(AND(AB$13=1,$L$29=1),"S+",IF(AND(AB$13=-1,$L$29=-1),"R–",IF(AND(AB$13="",$L$29=""),"IR",""))))</f>
        <v/>
      </c>
      <c r="AC54" s="496" t="str">
        <f>IF(OR($B$30="",$D$30&lt;&gt;"",$D$13&lt;&gt;""),"",IF(AND(AC$13=1,$L$30=1),"S+",IF(AND(AC$13=-1,$L$30=-1),"R–",IF(AND(AC$13="",$L$30=""),"IR",""))))</f>
        <v/>
      </c>
      <c r="AD54" s="496" t="str">
        <f>IF(OR($B$31="",$D$31&lt;&gt;"",$D$13&lt;&gt;""),"",IF(AND(AD$13=1,$L$31=1),"S+",IF(AND(AD$13=-1,$L$31=-1),"R–",IF(AND(AD$13="",$L$31=""),"IR",""))))</f>
        <v/>
      </c>
      <c r="AE54" s="496" t="str">
        <f>IF(OR($B$32="",$D$32&lt;&gt;"",$D$13&lt;&gt;""),"",IF(AND(AE$13=1,$L$32=1),"S+",IF(AND(AE$13=-1,$L$32=-1),"R–",IF(AND(AE$13="",$L$32=""),"IR",""))))</f>
        <v/>
      </c>
      <c r="AF54" s="496" t="str">
        <f>IF(OR($B$33="",$D$33&lt;&gt;"",$D$13&lt;&gt;""),"",IF(AND(AF$13=1,$L$33=1),"S+",IF(AND(AF$13=-1,$L$33=-1),"R–",IF(AND(AF$13="",$L$33=""),"IR",""))))</f>
        <v/>
      </c>
      <c r="AG54" s="505" t="str">
        <f>IF(OR($B$34="",$D$34&lt;&gt;"",$D$13&lt;&gt;""),"",IF(AND(AG$13=1,$L$34=1),"S+",IF(AND(AG$13=-1,$L$34=-1),"R–",IF(AND(AG$13="",$L$34=""),"IR",""))))</f>
        <v/>
      </c>
      <c r="AH54" s="506" t="str">
        <f>IF(OR($B54="",$D54&lt;&gt;""),"",COUNTIF($M54:$AG54,AH$45)+COUNTIF($L47:$L53,AH$45))</f>
        <v/>
      </c>
      <c r="AI54" s="444" t="str">
        <f>IF(OR($B54="",$D54&lt;&gt;""),"",COUNTIF($M54:$AG54,AI$45)+COUNTIF($L47:$L53,AI$45))</f>
        <v/>
      </c>
      <c r="AJ54" s="3" t="str">
        <f>IF(OR($B54="",$D54&lt;&gt;""),"",COUNTIF($M54:$AG54,AJ$45)+COUNTIF($L47:$L53,AJ$45))</f>
        <v/>
      </c>
      <c r="AK54" s="545"/>
      <c r="AL54" s="545"/>
      <c r="AM54" s="545"/>
      <c r="AN54" s="501"/>
      <c r="AO54" s="501"/>
      <c r="AP54" s="501"/>
      <c r="AQ54" s="501"/>
      <c r="AR54" s="502"/>
      <c r="AS54" s="502"/>
      <c r="AT54" s="502"/>
      <c r="AU54" s="502"/>
      <c r="AV54" s="502"/>
      <c r="AW54" s="502"/>
      <c r="AX54" s="502"/>
      <c r="AY54" s="502"/>
      <c r="AZ54" s="502"/>
      <c r="BA54" s="502"/>
      <c r="BB54" s="502"/>
      <c r="BC54" s="502"/>
      <c r="BD54" s="502"/>
      <c r="BE54" s="502"/>
      <c r="BF54" s="502"/>
    </row>
    <row r="55" spans="1:58" s="503" customFormat="1" ht="11.25" x14ac:dyDescent="0.2">
      <c r="A55" s="504">
        <v>9</v>
      </c>
      <c r="B55" s="443" t="str">
        <f t="shared" si="9"/>
        <v/>
      </c>
      <c r="C55" s="444" t="str">
        <f t="shared" si="10"/>
        <v/>
      </c>
      <c r="D55" s="3" t="str">
        <f t="shared" si="11"/>
        <v/>
      </c>
      <c r="E55" s="507" t="str">
        <v/>
      </c>
      <c r="F55" s="496" t="str">
        <v/>
      </c>
      <c r="G55" s="458" t="str">
        <v/>
      </c>
      <c r="H55" s="458" t="str">
        <v/>
      </c>
      <c r="I55" s="458" t="str">
        <v/>
      </c>
      <c r="J55" s="458" t="str">
        <v/>
      </c>
      <c r="K55" s="458" t="str">
        <v/>
      </c>
      <c r="L55" s="458" t="str">
        <f t="array" ref="L55:L75">TRANSPOSE(M54:AG54)</f>
        <v/>
      </c>
      <c r="M55" s="510"/>
      <c r="N55" s="458" t="str">
        <f>IF(OR($B$15="",$D$15&lt;&gt;"",$D$14&lt;&gt;""),"",IF(AND(N$14=1,$M$15=1),"S+",IF(AND(N$14=-1,$M$15=-1),"R–",IF(AND(N$14="",$M$15=""),"IR",""))))</f>
        <v/>
      </c>
      <c r="O55" s="458" t="str">
        <f>IF(OR($B$16="",$D$16&lt;&gt;"",$D$14&lt;&gt;""),"",IF(AND(O$14=1,$M$16=1),"S+",IF(AND(O$14=-1,$M$16=-1),"R–",IF(AND(O$14="",$M$16=""),"IR",""))))</f>
        <v/>
      </c>
      <c r="P55" s="458" t="str">
        <f>IF(OR($B$17="",$D$17&lt;&gt;"",$D$14&lt;&gt;""),"",IF(AND(P$14=1,$M$17=1),"S+",IF(AND(P$14=-1,$M$17=-1),"R–",IF(AND(P$14="",$M$17=""),"IR",""))))</f>
        <v/>
      </c>
      <c r="Q55" s="458" t="str">
        <f>IF(OR($B$18="",$D$18&lt;&gt;"",$D$14&lt;&gt;""),"",IF(AND(Q$14=1,$M$18=1),"S+",IF(AND(Q$14=-1,$M$18=-1),"R–",IF(AND(Q$14="",$M$18=""),"IR",""))))</f>
        <v/>
      </c>
      <c r="R55" s="458" t="str">
        <f>IF(OR($B$19="",$D$19&lt;&gt;"",$D$14&lt;&gt;""),"",IF(AND(R$14=1,$M$19=1),"S+",IF(AND(R$14=-1,$M$19=-1),"R–",IF(AND(R$14="",$M$19=""),"IR",""))))</f>
        <v/>
      </c>
      <c r="S55" s="458" t="str">
        <f>IF(OR($B$20="",$D$20&lt;&gt;"",$D$14&lt;&gt;""),"",IF(AND(S$14=1,$M$20=1),"S+",IF(AND(S$14=-1,$M$20=-1),"R–",IF(AND(S$14="",$M$20=""),"IR",""))))</f>
        <v/>
      </c>
      <c r="T55" s="458" t="str">
        <f>IF(OR($B$21="",$D$21&lt;&gt;"",$D$14&lt;&gt;""),"",IF(AND(T$14=1,$M$21=1),"S+",IF(AND(T$14=-1,$M$21=-1),"R–",IF(AND(T$14="",$M$21=""),"IR",""))))</f>
        <v/>
      </c>
      <c r="U55" s="458" t="str">
        <f>IF(OR($B$22="",$D$22&lt;&gt;"",$D$14&lt;&gt;""),"",IF(AND(U$14=1,$M$22=1),"S+",IF(AND(U$14=-1,$M$22=-1),"R–",IF(AND(U$14="",$M$22=""),"IR",""))))</f>
        <v/>
      </c>
      <c r="V55" s="458" t="str">
        <f>IF(OR($B$23="",$D$23&lt;&gt;"",$D$14&lt;&gt;""),"",IF(AND(V$14=1,$M$23=1),"S+",IF(AND(V$14=-1,$M$23=-1),"R–",IF(AND(V$14="",$M$23=""),"IR",""))))</f>
        <v/>
      </c>
      <c r="W55" s="458" t="str">
        <f>IF(OR($B$24="",$D$24&lt;&gt;"",$D$14&lt;&gt;""),"",IF(AND(W$14=1,$M$24=1),"S+",IF(AND(W$14=-1,$M$24=-1),"R–",IF(AND(W$14="",$M$24=""),"IR",""))))</f>
        <v/>
      </c>
      <c r="X55" s="458" t="str">
        <f>IF(OR($B$25="",$D$25&lt;&gt;"",$D$14&lt;&gt;""),"",IF(AND(X$14=1,$M$25=1),"S+",IF(AND(X$14=-1,$M$25=-1),"R–",IF(AND(X$14="",$M$25=""),"IR",""))))</f>
        <v/>
      </c>
      <c r="Y55" s="496" t="str">
        <f>IF(OR($B$26="",$D$26&lt;&gt;"",$D$14&lt;&gt;""),"",IF(AND(Y$14=1,$M$26=1),"S+",IF(AND(Y$14=-1,$M$26=-1),"R–",IF(AND(Y$14="",$M$26=""),"IR",""))))</f>
        <v/>
      </c>
      <c r="Z55" s="496" t="str">
        <f>IF(OR($B$27="",$D$27&lt;&gt;"",$D$14&lt;&gt;""),"",IF(AND(Z$14=1,$M$27=1),"S+",IF(AND(Z$14=-1,$M$27=-1),"R–",IF(AND(Z$14="",$M$27=""),"IR",""))))</f>
        <v/>
      </c>
      <c r="AA55" s="496" t="str">
        <f>IF(OR($B$28="",$D$28&lt;&gt;"",$D$14&lt;&gt;""),"",IF(AND(AA$14=1,$M$28=1),"S+",IF(AND(AA$14=-1,$M$28=-1),"R–",IF(AND(AA$14="",$M$28=""),"IR",""))))</f>
        <v/>
      </c>
      <c r="AB55" s="496" t="str">
        <f>IF(OR($B$29="",$D$29&lt;&gt;"",$D$14&lt;&gt;""),"",IF(AND(AB$14=1,$M$29=1),"S+",IF(AND(AB$14=-1,$M$29=-1),"R–",IF(AND(AB$14="",$M$29=""),"IR",""))))</f>
        <v/>
      </c>
      <c r="AC55" s="496" t="str">
        <f>IF(OR($B$30="",$D$30&lt;&gt;"",$D$14&lt;&gt;""),"",IF(AND(AC$14=1,$M$30=1),"S+",IF(AND(AC$14=-1,$M$30=-1),"R–",IF(AND(AC$14="",$M$30=""),"IR",""))))</f>
        <v/>
      </c>
      <c r="AD55" s="496" t="str">
        <f>IF(OR($B$31="",$D$31&lt;&gt;"",$D$14&lt;&gt;""),"",IF(AND(AD$14=1,$M$31=1),"S+",IF(AND(AD$14=-1,$M$31=-1),"R–",IF(AND(AD$14="",$M$31=""),"IR",""))))</f>
        <v/>
      </c>
      <c r="AE55" s="496" t="str">
        <f>IF(OR($B$32="",$D$32&lt;&gt;"",$D$14&lt;&gt;""),"",IF(AND(AE$14=1,$M$32=1),"S+",IF(AND(AE$14=-1,$M$32=-1),"R–",IF(AND(AE$14="",$M$32=""),"IR",""))))</f>
        <v/>
      </c>
      <c r="AF55" s="496" t="str">
        <f>IF(OR($B$33="",$D$33&lt;&gt;"",$D$14&lt;&gt;""),"",IF(AND(AF$14=1,$M$33=1),"S+",IF(AND(AF$14=-1,$M$33=-1),"R–",IF(AND(AF$14="",$M$33=""),"IR",""))))</f>
        <v/>
      </c>
      <c r="AG55" s="505" t="str">
        <f>IF(OR($B$34="",$D$34&lt;&gt;"",$D$14&lt;&gt;""),"",IF(AND(AG$14=1,$M$34=1),"S+",IF(AND(AG$14=-1,$M$34=-1),"R–",IF(AND(AG$14="",$M$34=""),"IR",""))))</f>
        <v/>
      </c>
      <c r="AH55" s="506" t="str">
        <f>IF(OR($B55="",$D55&lt;&gt;""),"",COUNTIF($N55:$AG55,AH$45)+COUNTIF($M47:$M54,AH$45))</f>
        <v/>
      </c>
      <c r="AI55" s="444" t="str">
        <f>IF(OR($B55="",$D55&lt;&gt;""),"",COUNTIF($N55:$AG55,AI$45)+COUNTIF($M47:$M54,AI$45))</f>
        <v/>
      </c>
      <c r="AJ55" s="3" t="str">
        <f>IF(OR($B55="",$D55&lt;&gt;""),"",COUNTIF($N55:$AG55,AJ$45)+COUNTIF($M47:$M54,AJ$45))</f>
        <v/>
      </c>
      <c r="AK55" s="545"/>
      <c r="AL55" s="545"/>
      <c r="AM55" s="545"/>
      <c r="AN55" s="501"/>
      <c r="AO55" s="501"/>
      <c r="AP55" s="501"/>
      <c r="AQ55" s="501"/>
      <c r="AR55" s="502"/>
      <c r="AS55" s="502"/>
      <c r="AT55" s="502"/>
      <c r="AU55" s="502"/>
      <c r="AV55" s="502"/>
      <c r="AW55" s="502"/>
      <c r="AX55" s="502"/>
      <c r="AY55" s="502"/>
      <c r="AZ55" s="502"/>
      <c r="BA55" s="502"/>
      <c r="BB55" s="502"/>
      <c r="BC55" s="502"/>
      <c r="BD55" s="502"/>
      <c r="BE55" s="502"/>
      <c r="BF55" s="502"/>
    </row>
    <row r="56" spans="1:58" s="503" customFormat="1" ht="11.25" x14ac:dyDescent="0.2">
      <c r="A56" s="504">
        <v>10</v>
      </c>
      <c r="B56" s="443" t="str">
        <f t="shared" si="9"/>
        <v/>
      </c>
      <c r="C56" s="444" t="str">
        <f t="shared" si="10"/>
        <v/>
      </c>
      <c r="D56" s="3" t="str">
        <f t="shared" si="11"/>
        <v/>
      </c>
      <c r="E56" s="507" t="str">
        <v/>
      </c>
      <c r="F56" s="496" t="str">
        <v/>
      </c>
      <c r="G56" s="458" t="str">
        <v/>
      </c>
      <c r="H56" s="458" t="str">
        <v/>
      </c>
      <c r="I56" s="458" t="str">
        <v/>
      </c>
      <c r="J56" s="458" t="str">
        <v/>
      </c>
      <c r="K56" s="458" t="str">
        <v/>
      </c>
      <c r="L56" s="458" t="str">
        <v/>
      </c>
      <c r="M56" s="458" t="str">
        <f t="array" ref="M56:M75">TRANSPOSE(N55:AG55)</f>
        <v/>
      </c>
      <c r="N56" s="510"/>
      <c r="O56" s="496" t="str">
        <f>IF(OR($B$16="",$D$16&lt;&gt;"",$D$15&lt;&gt;""),"",IF(AND(O$15=1,$N$16=1),"S+",IF(AND(O$15=-1,$N$16=-1),"R–",IF(AND(O$15="",$N$16=""),"IR",""))))</f>
        <v/>
      </c>
      <c r="P56" s="496" t="str">
        <f>IF(OR($B$17="",$D$17&lt;&gt;"",$D$15&lt;&gt;""),"",IF(AND(P$15=1,$N$17=1),"S+",IF(AND(P$15=-1,$N$17=-1),"R–",IF(AND(P$15="",$N$17=""),"IR",""))))</f>
        <v/>
      </c>
      <c r="Q56" s="496" t="str">
        <f>IF(OR($B$18="",$D$18&lt;&gt;"",$D$15&lt;&gt;""),"",IF(AND(Q$15=1,$N$18=1),"S+",IF(AND(Q$15=-1,$N$18=-1),"R–",IF(AND(Q$15="",$N$18=""),"IR",""))))</f>
        <v/>
      </c>
      <c r="R56" s="496" t="str">
        <f>IF(OR($B$19="",$D$19&lt;&gt;"",$D$15&lt;&gt;""),"",IF(AND(R$15=1,$N$19=1),"S+",IF(AND(R$15=-1,$N$19=-1),"R–",IF(AND(R$15="",$N$19=""),"IR",""))))</f>
        <v/>
      </c>
      <c r="S56" s="496" t="str">
        <f>IF(OR($B$20="",$D$20&lt;&gt;"",$D$15&lt;&gt;""),"",IF(AND(S$15=1,$N$20=1),"S+",IF(AND(S$15=-1,$N$20=-1),"R–",IF(AND(S$15="",$N$20=""),"IR",""))))</f>
        <v/>
      </c>
      <c r="T56" s="496" t="str">
        <f>IF(OR($B$21="",$D$21&lt;&gt;"",$D$15&lt;&gt;""),"",IF(AND(T$15=1,$N$21=1),"S+",IF(AND(T$15=-1,$N$21=-1),"R–",IF(AND(T$15="",$N$21=""),"IR",""))))</f>
        <v/>
      </c>
      <c r="U56" s="496" t="str">
        <f>IF(OR($B$22="",$D$22&lt;&gt;"",$D$15&lt;&gt;""),"",IF(AND(U$15=1,$N$22=1),"S+",IF(AND(U$15=-1,$N$22=-1),"R–",IF(AND(U$15="",$N$22=""),"IR",""))))</f>
        <v/>
      </c>
      <c r="V56" s="496" t="str">
        <f>IF(OR($B$23="",$D$23&lt;&gt;"",$D$15&lt;&gt;""),"",IF(AND(V$15=1,$N$23=1),"S+",IF(AND(V$15=-1,$N$23=-1),"R–",IF(AND(V$15="",$N$23=""),"IR",""))))</f>
        <v/>
      </c>
      <c r="W56" s="496" t="str">
        <f>IF(OR($B$24="",$D$24&lt;&gt;"",$D$15&lt;&gt;""),"",IF(AND(W$15=1,$N$24=1),"S+",IF(AND(W$15=-1,$N$24=-1),"R–",IF(AND(W$15="",$N$24=""),"IR",""))))</f>
        <v/>
      </c>
      <c r="X56" s="496" t="str">
        <f>IF(OR($B$25="",$D$25&lt;&gt;"",$D$15&lt;&gt;""),"",IF(AND(X$15=1,$N$25=1),"S+",IF(AND(X$15=-1,$N$25=-1),"R–",IF(AND(X$15="",$N$25=""),"IR",""))))</f>
        <v/>
      </c>
      <c r="Y56" s="496" t="str">
        <f>IF(OR($B$26="",$D$26&lt;&gt;"",$D$15&lt;&gt;""),"",IF(AND(Y$15=1,$N$26=1),"S+",IF(AND(Y$15=-1,$N$26=-1),"R–",IF(AND(Y$15="",$N$26=""),"IR",""))))</f>
        <v/>
      </c>
      <c r="Z56" s="496" t="str">
        <f>IF(OR($B$27="",$D$27&lt;&gt;"",$D$15&lt;&gt;""),"",IF(AND(Z$15=1,$N$27=1),"S+",IF(AND(Z$15=-1,$N$27=-1),"R–",IF(AND(Z$15="",$N$27=""),"IR",""))))</f>
        <v/>
      </c>
      <c r="AA56" s="496" t="str">
        <f>IF(OR($B$28="",$D$28&lt;&gt;"",$D$15&lt;&gt;""),"",IF(AND(AA$15=1,$N$28=1),"S+",IF(AND(AA$15=-1,$N$28=-1),"R–",IF(AND(AA$15="",$N$28=""),"IR",""))))</f>
        <v/>
      </c>
      <c r="AB56" s="496" t="str">
        <f>IF(OR($B$29="",$D$29&lt;&gt;"",$D$15&lt;&gt;""),"",IF(AND(AB$15=1,$N$29=1),"S+",IF(AND(AB$15=-1,$N$29=-1),"R–",IF(AND(AB$15="",$N$29=""),"IR",""))))</f>
        <v/>
      </c>
      <c r="AC56" s="496" t="str">
        <f>IF(OR($B$30="",$D$30&lt;&gt;"",$D$15&lt;&gt;""),"",IF(AND(AC$15=1,$N$30=1),"S+",IF(AND(AC$15=-1,$N$30=-1),"R–",IF(AND(AC$15="",$N$30=""),"IR",""))))</f>
        <v/>
      </c>
      <c r="AD56" s="496" t="str">
        <f>IF(OR($B$31="",$D$31&lt;&gt;"",$D$15&lt;&gt;""),"",IF(AND(AD$15=1,$N$31=1),"S+",IF(AND(AD$15=-1,$N$31=-1),"R–",IF(AND(AD$15="",$N$31=""),"IR",""))))</f>
        <v/>
      </c>
      <c r="AE56" s="496" t="str">
        <f>IF(OR($B$32="",$D$32&lt;&gt;"",$D$15&lt;&gt;""),"",IF(AND(AE$15=1,$N$32=1),"S+",IF(AND(AE$15=-1,$N$32=-1),"R–",IF(AND(AE$15="",$N$32=""),"IR",""))))</f>
        <v/>
      </c>
      <c r="AF56" s="496" t="str">
        <f>IF(OR($B$33="",$D$33&lt;&gt;"",$D$15&lt;&gt;""),"",IF(AND(AF$15=1,$N$33=1),"S+",IF(AND(AF$15=-1,$N$33=-1),"R–",IF(AND(AF$15="",$N$33=""),"IR",""))))</f>
        <v/>
      </c>
      <c r="AG56" s="505" t="str">
        <f>IF(OR($B$34="",$D$34&lt;&gt;"",$D$15&lt;&gt;""),"",IF(AND(AG$15=1,$N$34=1),"S+",IF(AND(AG$15=-1,$N$34=-1),"R–",IF(AND(AG$15="",$N$34=""),"IR",""))))</f>
        <v/>
      </c>
      <c r="AH56" s="506" t="str">
        <f>IF(OR($B56="",$D56&lt;&gt;""),"",COUNTIF($O56:$AG56,AH$45)+COUNTIF($N47:$N55,AH$45))</f>
        <v/>
      </c>
      <c r="AI56" s="444" t="str">
        <f>IF(OR($B56="",$D56&lt;&gt;""),"",COUNTIF($O56:$AG56,AI$45)+COUNTIF($N47:$N55,AI$45))</f>
        <v/>
      </c>
      <c r="AJ56" s="3" t="str">
        <f>IF(OR($B56="",$D56&lt;&gt;""),"",COUNTIF($O56:$AG56,AJ$45)+COUNTIF($N47:$N55,AJ$45))</f>
        <v/>
      </c>
      <c r="AK56" s="545"/>
      <c r="AL56" s="545"/>
      <c r="AM56" s="545"/>
      <c r="AN56" s="501"/>
      <c r="AO56" s="501"/>
      <c r="AP56" s="501"/>
      <c r="AQ56" s="501"/>
      <c r="AR56" s="502"/>
      <c r="AS56" s="502"/>
      <c r="AT56" s="502"/>
      <c r="AU56" s="502"/>
      <c r="AV56" s="502"/>
      <c r="AW56" s="502"/>
      <c r="AX56" s="502"/>
      <c r="AY56" s="502"/>
      <c r="AZ56" s="502"/>
      <c r="BA56" s="502"/>
      <c r="BB56" s="502"/>
      <c r="BC56" s="502"/>
      <c r="BD56" s="502"/>
      <c r="BE56" s="502"/>
      <c r="BF56" s="502"/>
    </row>
    <row r="57" spans="1:58" s="503" customFormat="1" ht="11.25" x14ac:dyDescent="0.2">
      <c r="A57" s="504">
        <v>11</v>
      </c>
      <c r="B57" s="443" t="str">
        <f t="shared" si="9"/>
        <v/>
      </c>
      <c r="C57" s="444" t="str">
        <f t="shared" si="10"/>
        <v/>
      </c>
      <c r="D57" s="3" t="str">
        <f t="shared" si="11"/>
        <v/>
      </c>
      <c r="E57" s="507" t="str">
        <v/>
      </c>
      <c r="F57" s="458" t="str">
        <v/>
      </c>
      <c r="G57" s="458" t="str">
        <v/>
      </c>
      <c r="H57" s="458" t="str">
        <v/>
      </c>
      <c r="I57" s="458" t="str">
        <v/>
      </c>
      <c r="J57" s="458" t="str">
        <v/>
      </c>
      <c r="K57" s="458" t="str">
        <v/>
      </c>
      <c r="L57" s="458" t="str">
        <v/>
      </c>
      <c r="M57" s="458" t="str">
        <v/>
      </c>
      <c r="N57" s="458" t="str">
        <f t="array" ref="N57:N75">TRANSPOSE(O56:AG56)</f>
        <v/>
      </c>
      <c r="O57" s="510"/>
      <c r="P57" s="496" t="str">
        <f>IF(OR($B$17="",$D$17&lt;&gt;"",$D$16&lt;&gt;""),"",IF(AND(P$16=1,$O$17=1),"S+",IF(AND(P$16=-1,$O$17=-1),"R–",IF(AND(P$16="",$O$17=""),"IR",""))))</f>
        <v/>
      </c>
      <c r="Q57" s="496" t="str">
        <f>IF(OR($B$18="",$D$18&lt;&gt;"",$D$16&lt;&gt;""),"",IF(AND(Q$16=1,$O$18=1),"S+",IF(AND(Q$16=-1,$O$18=-1),"R–",IF(AND(Q$16="",$O$18=""),"IR",""))))</f>
        <v/>
      </c>
      <c r="R57" s="496" t="str">
        <f>IF(OR($B$19="",$D$19&lt;&gt;"",$D$16&lt;&gt;""),"",IF(AND(R$16=1,$O$19=1),"S+",IF(AND(R$16=-1,$O$19=-1),"R–",IF(AND(R$16="",$O$19=""),"IR",""))))</f>
        <v/>
      </c>
      <c r="S57" s="496" t="str">
        <f>IF(OR($B$20="",$D$20&lt;&gt;"",$D$16&lt;&gt;""),"",IF(AND(S$16=1,$O$20=1),"S+",IF(AND(S$16=-1,$O$20=-1),"R–",IF(AND(S$16="",$O$20=""),"IR",""))))</f>
        <v/>
      </c>
      <c r="T57" s="496" t="str">
        <f>IF(OR($B$21="",$D$21&lt;&gt;"",$D$16&lt;&gt;""),"",IF(AND(T$16=1,$O$21=1),"S+",IF(AND(T$16=-1,$O$21=-1),"R–",IF(AND(T$16="",$O$21=""),"IR",""))))</f>
        <v/>
      </c>
      <c r="U57" s="496" t="str">
        <f>IF(OR($B$22="",$D$22&lt;&gt;"",$D$16&lt;&gt;""),"",IF(AND(U$16=1,$O$22=1),"S+",IF(AND(U$16=-1,$O$22=-1),"R–",IF(AND(U$16="",$O$22=""),"IR",""))))</f>
        <v/>
      </c>
      <c r="V57" s="496" t="str">
        <f>IF(OR($B$23="",$D$23&lt;&gt;"",$D$16&lt;&gt;""),"",IF(AND(V$16=1,$O$23=1),"S+",IF(AND(V$16=-1,$O$23=-1),"R–",IF(AND(V$16="",$O$23=""),"IR",""))))</f>
        <v/>
      </c>
      <c r="W57" s="496" t="str">
        <f>IF(OR($B$24="",$D$24&lt;&gt;"",$D$16&lt;&gt;""),"",IF(AND(W$16=1,$O$24=1),"S+",IF(AND(W$16=-1,$O$24=-1),"R–",IF(AND(W$16="",$O$24=""),"IR",""))))</f>
        <v/>
      </c>
      <c r="X57" s="496" t="str">
        <f>IF(OR($B$25="",$D$25&lt;&gt;"",$D$16&lt;&gt;""),"",IF(AND(X$16=1,$O$25=1),"S+",IF(AND(X$16=-1,$O$25=-1),"R–",IF(AND(X$16="",$O$25=""),"IR",""))))</f>
        <v/>
      </c>
      <c r="Y57" s="496" t="str">
        <f>IF(OR($B$26="",$D$26&lt;&gt;"",$D$16&lt;&gt;""),"",IF(AND(Y$16=1,$O$26=1),"S+",IF(AND(Y$16=-1,$O$26=-1),"R–",IF(AND(Y$16="",$O$26=""),"IR",""))))</f>
        <v/>
      </c>
      <c r="Z57" s="496" t="str">
        <f>IF(OR($B$27="",$D$27&lt;&gt;"",$D$16&lt;&gt;""),"",IF(AND(Z$16=1,$O$27=1),"S+",IF(AND(Z$16=-1,$O$27=-1),"R–",IF(AND(Z$16="",$O$27=""),"IR",""))))</f>
        <v/>
      </c>
      <c r="AA57" s="496" t="str">
        <f>IF(OR($B$28="",$D$28&lt;&gt;"",$D$16&lt;&gt;""),"",IF(AND(AA$16=1,$O$28=1),"S+",IF(AND(AA$16=-1,$O$28=-1),"R–",IF(AND(AA$16="",$O$28=""),"IR",""))))</f>
        <v/>
      </c>
      <c r="AB57" s="496" t="str">
        <f>IF(OR($B$29="",$D$29&lt;&gt;"",$D$16&lt;&gt;""),"",IF(AND(AB$16=1,$O$29=1),"S+",IF(AND(AB$16=-1,$O$29=-1),"R–",IF(AND(AB$16="",$O$29=""),"IR",""))))</f>
        <v/>
      </c>
      <c r="AC57" s="496" t="str">
        <f>IF(OR($B$30="",$D$30&lt;&gt;"",$D$16&lt;&gt;""),"",IF(AND(AC$16=1,$O$30=1),"S+",IF(AND(AC$16=-1,$O$30=-1),"R–",IF(AND(AC$16="",$O$30=""),"IR",""))))</f>
        <v/>
      </c>
      <c r="AD57" s="496" t="str">
        <f>IF(OR($B$31="",$D$31&lt;&gt;"",$D$16&lt;&gt;""),"",IF(AND(AD$16=1,$O$31=1),"S+",IF(AND(AD$16=-1,$O$31=-1),"R–",IF(AND(AD$16="",$O$31=""),"IR",""))))</f>
        <v/>
      </c>
      <c r="AE57" s="496" t="str">
        <f>IF(OR($B$32="",$D$32&lt;&gt;"",$D$16&lt;&gt;""),"",IF(AND(AE$16=1,$O$32=1),"S+",IF(AND(AE$16=-1,$O$32=-1),"R–",IF(AND(AE$16="",$O$32=""),"IR",""))))</f>
        <v/>
      </c>
      <c r="AF57" s="496" t="str">
        <f>IF(OR($B$33="",$D$33&lt;&gt;"",$D$16&lt;&gt;""),"",IF(AND(AF$16=1,$O$33=1),"S+",IF(AND(AF$16=-1,$O$33=-1),"R–",IF(AND(AF$16="",$O$33=""),"IR",""))))</f>
        <v/>
      </c>
      <c r="AG57" s="505" t="str">
        <f>IF(OR($B$34="",$D$34&lt;&gt;"",$D$16&lt;&gt;""),"",IF(AND(AG$16=1,$O$34=1),"S+",IF(AND(AG$16=-1,$O$34=-1),"R–",IF(AND(AG$16="",$O$34=""),"IR",""))))</f>
        <v/>
      </c>
      <c r="AH57" s="506" t="str">
        <f>IF(OR($B57="",$D57&lt;&gt;""),"",COUNTIF($P57:$AG57,AH$45)+COUNTIF($O47:$O56,AH$45))</f>
        <v/>
      </c>
      <c r="AI57" s="444" t="str">
        <f>IF(OR($B57="",$D57&lt;&gt;""),"",COUNTIF($P57:$AG57,AI$45)+COUNTIF($O47:$O56,AI$45))</f>
        <v/>
      </c>
      <c r="AJ57" s="3" t="str">
        <f>IF(OR($B57="",$D57&lt;&gt;""),"",COUNTIF($P57:$AG57,AJ$45)+COUNTIF($O47:$O56,AJ$45))</f>
        <v/>
      </c>
      <c r="AK57" s="545"/>
      <c r="AL57" s="545"/>
      <c r="AM57" s="545"/>
      <c r="AN57" s="501"/>
      <c r="AO57" s="501"/>
      <c r="AP57" s="501"/>
      <c r="AQ57" s="501"/>
      <c r="AR57" s="502"/>
      <c r="AS57" s="502"/>
      <c r="AT57" s="502"/>
      <c r="AU57" s="502"/>
      <c r="AV57" s="502"/>
      <c r="AW57" s="502"/>
      <c r="AX57" s="502"/>
      <c r="AY57" s="502"/>
      <c r="AZ57" s="502"/>
      <c r="BA57" s="502"/>
      <c r="BB57" s="502"/>
      <c r="BC57" s="502"/>
      <c r="BD57" s="502"/>
      <c r="BE57" s="502"/>
      <c r="BF57" s="502"/>
    </row>
    <row r="58" spans="1:58" s="503" customFormat="1" ht="11.25" x14ac:dyDescent="0.2">
      <c r="A58" s="504">
        <v>12</v>
      </c>
      <c r="B58" s="443" t="str">
        <f t="shared" si="9"/>
        <v/>
      </c>
      <c r="C58" s="444" t="str">
        <f t="shared" si="10"/>
        <v/>
      </c>
      <c r="D58" s="3" t="str">
        <f t="shared" si="11"/>
        <v/>
      </c>
      <c r="E58" s="507" t="str">
        <v/>
      </c>
      <c r="F58" s="458" t="str">
        <v/>
      </c>
      <c r="G58" s="458" t="str">
        <v/>
      </c>
      <c r="H58" s="458" t="str">
        <v/>
      </c>
      <c r="I58" s="458" t="str">
        <v/>
      </c>
      <c r="J58" s="458" t="str">
        <v/>
      </c>
      <c r="K58" s="458" t="str">
        <v/>
      </c>
      <c r="L58" s="458" t="str">
        <v/>
      </c>
      <c r="M58" s="458" t="str">
        <v/>
      </c>
      <c r="N58" s="458" t="str">
        <v/>
      </c>
      <c r="O58" s="458" t="str">
        <f t="array" ref="O58:O75">TRANSPOSE(P57:AG57)</f>
        <v/>
      </c>
      <c r="P58" s="510"/>
      <c r="Q58" s="496" t="str">
        <f>IF(OR($B$18="",$D$18&lt;&gt;"",$D$17&lt;&gt;""),"",IF(AND(Q$17=1,$P$18=1),"S+",IF(AND(Q$17=-1,$P$18=-1),"R–",IF(AND(Q$17="",$P$18=""),"IR",""))))</f>
        <v/>
      </c>
      <c r="R58" s="496" t="str">
        <f>IF(OR($B$19="",$D$19&lt;&gt;"",$D$17&lt;&gt;""),"",IF(AND(R$17=1,$P$19=1),"S+",IF(AND(R$17=-1,$P$19=-1),"R–",IF(AND(R$17="",$P$19=""),"IR",""))))</f>
        <v/>
      </c>
      <c r="S58" s="496" t="str">
        <f>IF(OR($B$20="",$D$20&lt;&gt;"",$D$17&lt;&gt;""),"",IF(AND(S$17=1,$P$20=1),"S+",IF(AND(S$17=-1,$P$20=-1),"R–",IF(AND(S$17="",$P$20=""),"IR",""))))</f>
        <v/>
      </c>
      <c r="T58" s="496" t="str">
        <f>IF(OR($B$21="",$D$21&lt;&gt;"",$D$17&lt;&gt;""),"",IF(AND(T$17=1,$P$21=1),"S+",IF(AND(T$17=-1,$P$21=-1),"R–",IF(AND(T$17="",$P$21=""),"IR",""))))</f>
        <v/>
      </c>
      <c r="U58" s="496" t="str">
        <f>IF(OR($B$22="",$D$22&lt;&gt;"",$D$17&lt;&gt;""),"",IF(AND(U$17=1,$P$22=1),"S+",IF(AND(U$17=-1,$P$22=-1),"R–",IF(AND(U$17="",$P$22=""),"IR",""))))</f>
        <v/>
      </c>
      <c r="V58" s="496" t="str">
        <f>IF(OR($B$23="",$D$23&lt;&gt;"",$D$17&lt;&gt;""),"",IF(AND(V$17=1,$P$23=1),"S+",IF(AND(V$17=-1,$P$23=-1),"R–",IF(AND(V$17="",$P$23=""),"IR",""))))</f>
        <v/>
      </c>
      <c r="W58" s="496" t="str">
        <f>IF(OR($B$24="",$D$24&lt;&gt;"",$D$17&lt;&gt;""),"",IF(AND(W$17=1,$P$24=1),"S+",IF(AND(W$17=-1,$P$24=-1),"R–",IF(AND(W$17="",$P$24=""),"IR",""))))</f>
        <v/>
      </c>
      <c r="X58" s="496" t="str">
        <f>IF(OR($B$25="",$D$25&lt;&gt;"",$D$17&lt;&gt;""),"",IF(AND(X$17=1,$P$25=1),"S+",IF(AND(X$17=-1,$P$25=-1),"R–",IF(AND(X$17="",$P$25=""),"IR",""))))</f>
        <v/>
      </c>
      <c r="Y58" s="496" t="str">
        <f>IF(OR($B$26="",$D$26&lt;&gt;"",$D$17&lt;&gt;""),"",IF(AND(Y$17=1,$P$26=1),"S+",IF(AND(Y$17=-1,$P$26=-1),"R–",IF(AND(Y$17="",$P$26=""),"IR",""))))</f>
        <v/>
      </c>
      <c r="Z58" s="496" t="str">
        <f>IF(OR($B$27="",$D$27&lt;&gt;"",$D$17&lt;&gt;""),"",IF(AND(Z$17=1,$P$27=1),"S+",IF(AND(Z$17=-1,$P$27=-1),"R–",IF(AND(Z$17="",$P$27=""),"IR",""))))</f>
        <v/>
      </c>
      <c r="AA58" s="496" t="str">
        <f>IF(OR($B$28="",$D$28&lt;&gt;"",$D$17&lt;&gt;""),"",IF(AND(AA$17=1,$P$28=1),"S+",IF(AND(AA$17=-1,$P$28=-1),"R–",IF(AND(AA$17="",$P$28=""),"IR",""))))</f>
        <v/>
      </c>
      <c r="AB58" s="496" t="str">
        <f>IF(OR($B$29="",$D$29&lt;&gt;"",$D$17&lt;&gt;""),"",IF(AND(AB$17=1,$P$29=1),"S+",IF(AND(AB$17=-1,$P$29=-1),"R–",IF(AND(AB$17="",$P$29=""),"IR",""))))</f>
        <v/>
      </c>
      <c r="AC58" s="496" t="str">
        <f>IF(OR($B$30="",$D$30&lt;&gt;"",$D$17&lt;&gt;""),"",IF(AND(AC$17=1,$P$30=1),"S+",IF(AND(AC$17=-1,$P$30=-1),"R–",IF(AND(AC$17="",$P$30=""),"IR",""))))</f>
        <v/>
      </c>
      <c r="AD58" s="496" t="str">
        <f>IF(OR($B$31="",$D$31&lt;&gt;"",$D$17&lt;&gt;""),"",IF(AND(AD$17=1,$P$31=1),"S+",IF(AND(AD$17=-1,$P$31=-1),"R–",IF(AND(AD$17="",$P$31=""),"IR",""))))</f>
        <v/>
      </c>
      <c r="AE58" s="496" t="str">
        <f>IF(OR($B$32="",$D$32&lt;&gt;"",$D$17&lt;&gt;""),"",IF(AND(AE$17=1,$P$32=1),"S+",IF(AND(AE$17=-1,$P$32=-1),"R–",IF(AND(AE$17="",$P$32=""),"IR",""))))</f>
        <v/>
      </c>
      <c r="AF58" s="496" t="str">
        <f>IF(OR($B$33="",$D$33&lt;&gt;"",$D$17&lt;&gt;""),"",IF(AND(AF$17=1,$P$33=1),"S+",IF(AND(AF$17=-1,$P$33=-1),"R–",IF(AND(AF$17="",$P$33=""),"IR",""))))</f>
        <v/>
      </c>
      <c r="AG58" s="505" t="str">
        <f>IF(OR($B$34="",$D$34&lt;&gt;"",$D$17&lt;&gt;""),"",IF(AND(AG$17=1,$P$34=1),"S+",IF(AND(AG$17=-1,$P$34=-1),"R–",IF(AND(AG$17="",$P$34=""),"IR",""))))</f>
        <v/>
      </c>
      <c r="AH58" s="506" t="str">
        <f>IF(OR($B58="",$D58&lt;&gt;""),"",COUNTIF($Q58:$AG58,AH$45)+COUNTIF($P47:$P57,AH$45))</f>
        <v/>
      </c>
      <c r="AI58" s="444" t="str">
        <f>IF(OR($B58="",$D58&lt;&gt;""),"",COUNTIF($Q58:$AG58,AI$45)+COUNTIF($P47:$P57,AI$45))</f>
        <v/>
      </c>
      <c r="AJ58" s="3" t="str">
        <f>IF(OR($B58="",$D58&lt;&gt;""),"",COUNTIF($Q58:$AG58,AJ$45)+COUNTIF($P47:$P57,AJ$45))</f>
        <v/>
      </c>
      <c r="AK58" s="545"/>
      <c r="AL58" s="545"/>
      <c r="AM58" s="545"/>
      <c r="AN58" s="501"/>
      <c r="AO58" s="501"/>
      <c r="AP58" s="501"/>
      <c r="AQ58" s="501"/>
      <c r="AR58" s="502"/>
      <c r="AS58" s="502"/>
      <c r="AT58" s="502"/>
      <c r="AU58" s="502"/>
      <c r="AV58" s="502"/>
      <c r="AW58" s="502"/>
      <c r="AX58" s="502"/>
      <c r="AY58" s="502"/>
      <c r="AZ58" s="502"/>
      <c r="BA58" s="502"/>
      <c r="BB58" s="502"/>
      <c r="BC58" s="502"/>
      <c r="BD58" s="502"/>
      <c r="BE58" s="502"/>
      <c r="BF58" s="502"/>
    </row>
    <row r="59" spans="1:58" s="503" customFormat="1" ht="11.25" x14ac:dyDescent="0.2">
      <c r="A59" s="504">
        <v>13</v>
      </c>
      <c r="B59" s="443" t="str">
        <f t="shared" si="9"/>
        <v/>
      </c>
      <c r="C59" s="444" t="str">
        <f t="shared" si="10"/>
        <v/>
      </c>
      <c r="D59" s="3" t="str">
        <f t="shared" si="11"/>
        <v/>
      </c>
      <c r="E59" s="507" t="str">
        <v/>
      </c>
      <c r="F59" s="458" t="str">
        <v/>
      </c>
      <c r="G59" s="458" t="str">
        <v/>
      </c>
      <c r="H59" s="458" t="str">
        <v/>
      </c>
      <c r="I59" s="458" t="str">
        <v/>
      </c>
      <c r="J59" s="458" t="str">
        <v/>
      </c>
      <c r="K59" s="458" t="str">
        <v/>
      </c>
      <c r="L59" s="458" t="str">
        <v/>
      </c>
      <c r="M59" s="458" t="str">
        <v/>
      </c>
      <c r="N59" s="458" t="str">
        <v/>
      </c>
      <c r="O59" s="458" t="str">
        <v/>
      </c>
      <c r="P59" s="458" t="str">
        <f t="array" ref="P59:P75">TRANSPOSE(Q58:AG58)</f>
        <v/>
      </c>
      <c r="Q59" s="510"/>
      <c r="R59" s="496" t="str">
        <f>IF(OR($B$19="",$D$19&lt;&gt;"",$D$18&lt;&gt;""),"",IF(AND(R$18=1,$Q$19=1),"S+",IF(AND(R$18=-1,$Q$19=-1),"R–",IF(AND(R$18="",$Q$19=""),"IR",""))))</f>
        <v/>
      </c>
      <c r="S59" s="496" t="str">
        <f>IF(OR($B$20="",$D$20&lt;&gt;"",$D$18&lt;&gt;""),"",IF(AND(S$18=1,$Q$20=1),"S+",IF(AND(S$18=-1,$Q$20=-1),"R–",IF(AND(S$18="",$Q$20=""),"IR",""))))</f>
        <v/>
      </c>
      <c r="T59" s="496" t="str">
        <f>IF(OR($B$21="",$D$21&lt;&gt;"",$D$18&lt;&gt;""),"",IF(AND(T$18=1,$Q$21=1),"S+",IF(AND(T$18=-1,$Q$21=-1),"R–",IF(AND(T$18="",$Q$21=""),"IR",""))))</f>
        <v/>
      </c>
      <c r="U59" s="496" t="str">
        <f>IF(OR($B$22="",$D$22&lt;&gt;"",$D$18&lt;&gt;""),"",IF(AND(U$18=1,$Q$22=1),"S+",IF(AND(U$18=-1,$Q$22=-1),"R–",IF(AND(U$18="",$Q$22=""),"IR",""))))</f>
        <v/>
      </c>
      <c r="V59" s="496" t="str">
        <f>IF(OR($B$23="",$D$23&lt;&gt;"",$D$18&lt;&gt;""),"",IF(AND(V$18=1,$Q$23=1),"S+",IF(AND(V$18=-1,$Q$23=-1),"R–",IF(AND(V$18="",$Q$23=""),"IR",""))))</f>
        <v/>
      </c>
      <c r="W59" s="496" t="str">
        <f>IF(OR($B$24="",$D$24&lt;&gt;"",$D$18&lt;&gt;""),"",IF(AND(W$18=1,$Q$24=1),"S+",IF(AND(W$18=-1,$Q$24=-1),"R–",IF(AND(W$18="",$Q$24=""),"IR",""))))</f>
        <v/>
      </c>
      <c r="X59" s="496" t="str">
        <f>IF(OR($B$25="",$D$25&lt;&gt;"",$D$18&lt;&gt;""),"",IF(AND(X$18=1,$Q$25=1),"S+",IF(AND(X$18=-1,$Q$25=-1),"R–",IF(AND(X$18="",$Q$25=""),"IR",""))))</f>
        <v/>
      </c>
      <c r="Y59" s="496" t="str">
        <f>IF(OR($B$26="",$D$26&lt;&gt;"",$D$18&lt;&gt;""),"",IF(AND(Y$18=1,$Q$26=1),"S+",IF(AND(Y$18=-1,$Q$26=-1),"R–",IF(AND(Y$18="",$Q$26=""),"IR",""))))</f>
        <v/>
      </c>
      <c r="Z59" s="496" t="str">
        <f>IF(OR($B$27="",$D$27&lt;&gt;"",$D$18&lt;&gt;""),"",IF(AND(Z$18=1,$Q$27=1),"S+",IF(AND(Z$18=-1,$Q$27=-1),"R–",IF(AND(Z$18="",$Q$27=""),"IR",""))))</f>
        <v/>
      </c>
      <c r="AA59" s="496" t="str">
        <f>IF(OR($B$28="",$D$28&lt;&gt;"",$D$18&lt;&gt;""),"",IF(AND(AA$18=1,$Q$28=1),"S+",IF(AND(AA$18=-1,$Q$28=-1),"R–",IF(AND(AA$18="",$Q$28=""),"IR",""))))</f>
        <v/>
      </c>
      <c r="AB59" s="496" t="str">
        <f>IF(OR($B$29="",$D$29&lt;&gt;"",$D$18&lt;&gt;""),"",IF(AND(AB$18=1,$Q$29=1),"S+",IF(AND(AB$18=-1,$Q$29=-1),"R–",IF(AND(AB$18="",$Q$29=""),"IR",""))))</f>
        <v/>
      </c>
      <c r="AC59" s="496" t="str">
        <f>IF(OR($B$30="",$D$30&lt;&gt;"",$D$18&lt;&gt;""),"",IF(AND(AC$18=1,$Q$30=1),"S+",IF(AND(AC$18=-1,$Q$30=-1),"R–",IF(AND(AC$18="",$Q$30=""),"IR",""))))</f>
        <v/>
      </c>
      <c r="AD59" s="496" t="str">
        <f>IF(OR($B$31="",$D$31&lt;&gt;"",$D$18&lt;&gt;""),"",IF(AND(AD$18=1,$Q$31=1),"S+",IF(AND(AD$18=-1,$Q$31=-1),"R–",IF(AND(AD$18="",$Q$31=""),"IR",""))))</f>
        <v/>
      </c>
      <c r="AE59" s="496" t="str">
        <f>IF(OR($B$32="",$D$32&lt;&gt;"",$D$18&lt;&gt;""),"",IF(AND(AE$18=1,$Q$32=1),"S+",IF(AND(AE$18=-1,$Q$32=-1),"R–",IF(AND(AE$18="",$Q$32=""),"IR",""))))</f>
        <v/>
      </c>
      <c r="AF59" s="496" t="str">
        <f>IF(OR($B$33="",$D$33&lt;&gt;"",$D$18&lt;&gt;""),"",IF(AND(AF$18=1,$Q$33=1),"S+",IF(AND(AF$18=-1,$Q$33=-1),"R–",IF(AND(AF$18="",$Q$33=""),"IR",""))))</f>
        <v/>
      </c>
      <c r="AG59" s="505" t="str">
        <f>IF(OR($B$34="",$D$34&lt;&gt;"",$D$18&lt;&gt;""),"",IF(AND(AG$18=1,$Q$34=1),"S+",IF(AND(AG$18=-1,$Q$34=-1),"R–",IF(AND(AG$18="",$Q$34=""),"IR",""))))</f>
        <v/>
      </c>
      <c r="AH59" s="506" t="str">
        <f>IF(OR($B59="",$D59&lt;&gt;""),"",COUNTIF($R59:$AG59,AH$45)+COUNTIF($Q47:$Q58,AH$45))</f>
        <v/>
      </c>
      <c r="AI59" s="444" t="str">
        <f>IF(OR($B59="",$D59&lt;&gt;""),"",COUNTIF($R59:$AG59,AI$45)+COUNTIF($Q47:$Q58,AI$45))</f>
        <v/>
      </c>
      <c r="AJ59" s="3" t="str">
        <f>IF(OR($B59="",$D59&lt;&gt;""),"",COUNTIF($R59:$AG59,AJ$45)+COUNTIF($Q47:$Q58,AJ$45))</f>
        <v/>
      </c>
      <c r="AK59" s="545"/>
      <c r="AL59" s="545"/>
      <c r="AM59" s="545"/>
      <c r="AN59" s="501"/>
      <c r="AO59" s="501"/>
      <c r="AP59" s="501"/>
      <c r="AQ59" s="501"/>
      <c r="AR59" s="502"/>
      <c r="AS59" s="502"/>
      <c r="AT59" s="502"/>
      <c r="AU59" s="502"/>
      <c r="AV59" s="502"/>
      <c r="AW59" s="502"/>
      <c r="AX59" s="502"/>
      <c r="AY59" s="502"/>
      <c r="AZ59" s="502"/>
      <c r="BA59" s="502"/>
      <c r="BB59" s="502"/>
      <c r="BC59" s="502"/>
      <c r="BD59" s="502"/>
      <c r="BE59" s="502"/>
      <c r="BF59" s="502"/>
    </row>
    <row r="60" spans="1:58" s="503" customFormat="1" ht="11.25" x14ac:dyDescent="0.2">
      <c r="A60" s="504">
        <v>14</v>
      </c>
      <c r="B60" s="443" t="str">
        <f t="shared" si="9"/>
        <v/>
      </c>
      <c r="C60" s="444" t="str">
        <f t="shared" si="10"/>
        <v/>
      </c>
      <c r="D60" s="3" t="str">
        <f t="shared" si="11"/>
        <v/>
      </c>
      <c r="E60" s="507" t="str">
        <v/>
      </c>
      <c r="F60" s="458" t="str">
        <v/>
      </c>
      <c r="G60" s="458" t="str">
        <v/>
      </c>
      <c r="H60" s="458" t="str">
        <v/>
      </c>
      <c r="I60" s="458" t="str">
        <v/>
      </c>
      <c r="J60" s="458" t="str">
        <v/>
      </c>
      <c r="K60" s="458" t="str">
        <v/>
      </c>
      <c r="L60" s="458" t="str">
        <v/>
      </c>
      <c r="M60" s="458" t="str">
        <v/>
      </c>
      <c r="N60" s="458" t="str">
        <v/>
      </c>
      <c r="O60" s="458" t="str">
        <v/>
      </c>
      <c r="P60" s="458" t="str">
        <v/>
      </c>
      <c r="Q60" s="458" t="str">
        <f t="array" ref="Q60:Q75">TRANSPOSE(R59:AG59)</f>
        <v/>
      </c>
      <c r="R60" s="510"/>
      <c r="S60" s="496" t="str">
        <f>IF(OR($B$20="",$D$20&lt;&gt;"",$D$19&lt;&gt;""),"",IF(AND(S$19=1,$R$20=1),"S+",IF(AND(S$19=-1,$R$20=-1),"R–",IF(AND(S$19="",$R$20=""),"IR",""))))</f>
        <v/>
      </c>
      <c r="T60" s="496" t="str">
        <f>IF(OR($B$21="",$D$21&lt;&gt;"",$D$19&lt;&gt;""),"",IF(AND(T$19=1,$R$21=1),"S+",IF(AND(T$19=-1,$R$21=-1),"R–",IF(AND(T$19="",$R$21=""),"IR",""))))</f>
        <v/>
      </c>
      <c r="U60" s="496" t="str">
        <f>IF(OR($B$22="",$D$22&lt;&gt;"",$D$19&lt;&gt;""),"",IF(AND(U$19=1,$R$22=1),"S+",IF(AND(U$19=-1,$R$22=-1),"R–",IF(AND(U$19="",$R$22=""),"IR",""))))</f>
        <v/>
      </c>
      <c r="V60" s="496" t="str">
        <f>IF(OR($B$23="",$D$23&lt;&gt;"",$D$19&lt;&gt;""),"",IF(AND(V$19=1,$R$23=1),"S+",IF(AND(V$19=-1,$R$23=-1),"R–",IF(AND(V$19="",$R$23=""),"IR",""))))</f>
        <v/>
      </c>
      <c r="W60" s="496" t="str">
        <f>IF(OR($B$24="",$D$24&lt;&gt;"",$D$19&lt;&gt;""),"",IF(AND(W$19=1,$R$24=1),"S+",IF(AND(W$19=-1,$R$24=-1),"R–",IF(AND(W$19="",$R$24=""),"IR",""))))</f>
        <v/>
      </c>
      <c r="X60" s="496" t="str">
        <f>IF(OR($B$25="",$D$25&lt;&gt;"",$D$19&lt;&gt;""),"",IF(AND(X$19=1,$R$25=1),"S+",IF(AND(X$19=-1,$R$25=-1),"R–",IF(AND(X$19="",$R$25=""),"IR",""))))</f>
        <v/>
      </c>
      <c r="Y60" s="496" t="str">
        <f>IF(OR($B$26="",$D$26&lt;&gt;"",$D$19&lt;&gt;""),"",IF(AND(Y$19=1,$R$26=1),"S+",IF(AND(Y$19=-1,$R$26=-1),"R–",IF(AND(Y$19="",$R$26=""),"IR",""))))</f>
        <v/>
      </c>
      <c r="Z60" s="496" t="str">
        <f>IF(OR($B$27="",$D$27&lt;&gt;"",$D$19&lt;&gt;""),"",IF(AND(Z$19=1,$R$27=1),"S+",IF(AND(Z$19=-1,$R$27=-1),"R–",IF(AND(Z$19="",$R$27=""),"IR",""))))</f>
        <v/>
      </c>
      <c r="AA60" s="496" t="str">
        <f>IF(OR($B$28="",$D$28&lt;&gt;"",$D$19&lt;&gt;""),"",IF(AND(AA$19=1,$R$28=1),"S+",IF(AND(AA$19=-1,$R$28=-1),"R–",IF(AND(AA$19="",$R$28=""),"IR",""))))</f>
        <v/>
      </c>
      <c r="AB60" s="496" t="str">
        <f>IF(OR($B$29="",$D$29&lt;&gt;"",$D$19&lt;&gt;""),"",IF(AND(AB$19=1,$R$29=1),"S+",IF(AND(AB$19=-1,$R$29=-1),"R–",IF(AND(AB$19="",$R$29=""),"IR",""))))</f>
        <v/>
      </c>
      <c r="AC60" s="496" t="str">
        <f>IF(OR($B$30="",$D$30&lt;&gt;"",$D$19&lt;&gt;""),"",IF(AND(AC$19=1,$R$30=1),"S+",IF(AND(AC$19=-1,$R$30=-1),"R–",IF(AND(AC$19="",$R$30=""),"IR",""))))</f>
        <v/>
      </c>
      <c r="AD60" s="496" t="str">
        <f>IF(OR($B$31="",$D$31&lt;&gt;"",$D$19&lt;&gt;""),"",IF(AND(AD$19=1,$R$31=1),"S+",IF(AND(AD$19=-1,$R$31=-1),"R–",IF(AND(AD$19="",$R$31=""),"IR",""))))</f>
        <v/>
      </c>
      <c r="AE60" s="496" t="str">
        <f>IF(OR($B$32="",$D$32&lt;&gt;"",$D$19&lt;&gt;""),"",IF(AND(AE$19=1,$R$32=1),"S+",IF(AND(AE$19=-1,$R$32=-1),"R–",IF(AND(AE$19="",$R$32=""),"IR",""))))</f>
        <v/>
      </c>
      <c r="AF60" s="496" t="str">
        <f>IF(OR($B$33="",$D$33&lt;&gt;"",$D$19&lt;&gt;""),"",IF(AND(AF$19=1,$R$33=1),"S+",IF(AND(AF$19=-1,$R$33=-1),"R–",IF(AND(AF$19="",$R$33=""),"IR",""))))</f>
        <v/>
      </c>
      <c r="AG60" s="505" t="str">
        <f>IF(OR($B$34="",$D$34&lt;&gt;"",$D$19&lt;&gt;""),"",IF(AND(AG$19=1,$R$34=1),"S+",IF(AND(AG$19=-1,$R$34=-1),"R–",IF(AND(AG$19="",$R$34=""),"IR",""))))</f>
        <v/>
      </c>
      <c r="AH60" s="506" t="str">
        <f>IF(OR($B60="",$D60&lt;&gt;""),"",COUNTIF($S60:$AG60,AH$45)+COUNTIF($R47:$R59,AH$45))</f>
        <v/>
      </c>
      <c r="AI60" s="444" t="str">
        <f>IF(OR($B60="",$D60&lt;&gt;""),"",COUNTIF($S60:$AG60,AI$45)+COUNTIF($R47:$R59,AI$45))</f>
        <v/>
      </c>
      <c r="AJ60" s="3" t="str">
        <f>IF(OR($B60="",$D60&lt;&gt;""),"",COUNTIF($S60:$AG60,AJ$45)+COUNTIF($R47:$R59,AJ$45))</f>
        <v/>
      </c>
      <c r="AK60" s="545"/>
      <c r="AL60" s="545"/>
      <c r="AM60" s="545"/>
      <c r="AN60" s="501"/>
      <c r="AO60" s="501"/>
      <c r="AP60" s="501"/>
      <c r="AQ60" s="501"/>
      <c r="AR60" s="502"/>
      <c r="AS60" s="502"/>
      <c r="AT60" s="502"/>
      <c r="AU60" s="502"/>
      <c r="AV60" s="502"/>
      <c r="AW60" s="502"/>
      <c r="AX60" s="502"/>
      <c r="AY60" s="502"/>
      <c r="AZ60" s="502"/>
      <c r="BA60" s="502"/>
      <c r="BB60" s="502"/>
      <c r="BC60" s="502"/>
      <c r="BD60" s="502"/>
      <c r="BE60" s="502"/>
      <c r="BF60" s="502"/>
    </row>
    <row r="61" spans="1:58" s="503" customFormat="1" ht="11.25" x14ac:dyDescent="0.2">
      <c r="A61" s="504">
        <v>15</v>
      </c>
      <c r="B61" s="443" t="str">
        <f t="shared" si="9"/>
        <v/>
      </c>
      <c r="C61" s="444" t="str">
        <f t="shared" si="10"/>
        <v/>
      </c>
      <c r="D61" s="3" t="str">
        <f t="shared" si="11"/>
        <v/>
      </c>
      <c r="E61" s="507" t="str">
        <v/>
      </c>
      <c r="F61" s="458" t="str">
        <v/>
      </c>
      <c r="G61" s="458" t="str">
        <v/>
      </c>
      <c r="H61" s="458" t="str">
        <v/>
      </c>
      <c r="I61" s="458" t="str">
        <v/>
      </c>
      <c r="J61" s="458" t="str">
        <v/>
      </c>
      <c r="K61" s="458" t="str">
        <v/>
      </c>
      <c r="L61" s="458" t="str">
        <v/>
      </c>
      <c r="M61" s="458" t="str">
        <v/>
      </c>
      <c r="N61" s="458" t="str">
        <v/>
      </c>
      <c r="O61" s="458" t="str">
        <v/>
      </c>
      <c r="P61" s="458" t="str">
        <v/>
      </c>
      <c r="Q61" s="458" t="str">
        <v/>
      </c>
      <c r="R61" s="458" t="str">
        <f t="array" ref="R61:R75">TRANSPOSE(S60:AG60)</f>
        <v/>
      </c>
      <c r="S61" s="510"/>
      <c r="T61" s="496" t="str">
        <f>IF(OR($B$21="",$D$21&lt;&gt;"",$D$20&lt;&gt;""),"",IF(AND(T$20=1,$S$21=1),"S+",IF(AND(T$20=-1,$S$21=-1),"R–",IF(AND(T$20="",$S$21=""),"IR",""))))</f>
        <v/>
      </c>
      <c r="U61" s="496" t="str">
        <f>IF(OR($B$22="",$D$22&lt;&gt;"",$D$20&lt;&gt;""),"",IF(AND(U$20=1,$S$22=1),"S+",IF(AND(U$20=-1,$S$22=-1),"R–",IF(AND(U$20="",$S$22=""),"IR",""))))</f>
        <v/>
      </c>
      <c r="V61" s="496" t="str">
        <f>IF(OR($B$23="",$D$23&lt;&gt;"",$D$20&lt;&gt;""),"",IF(AND(V$20=1,$S$23=1),"S+",IF(AND(V$20=-1,$S$23=-1),"R–",IF(AND(V$20="",$S$23=""),"IR",""))))</f>
        <v/>
      </c>
      <c r="W61" s="496" t="str">
        <f>IF(OR($B$24="",$D$24&lt;&gt;"",$D$20&lt;&gt;""),"",IF(AND(W$20=1,$S$24=1),"S+",IF(AND(W$20=-1,$S$24=-1),"R–",IF(AND(W$20="",$S$24=""),"IR",""))))</f>
        <v/>
      </c>
      <c r="X61" s="496" t="str">
        <f>IF(OR($B$25="",$D$25&lt;&gt;"",$D$20&lt;&gt;""),"",IF(AND(X$20=1,$S$25=1),"S+",IF(AND(X$20=-1,$S$25=-1),"R–",IF(AND(X$20="",$S$25=""),"IR",""))))</f>
        <v/>
      </c>
      <c r="Y61" s="496" t="str">
        <f>IF(OR($B$26="",$D$26&lt;&gt;"",$D$20&lt;&gt;""),"",IF(AND(Y$20=1,$S$26=1),"S+",IF(AND(Y$20=-1,$S$26=-1),"R–",IF(AND(Y$20="",$S$26=""),"IR",""))))</f>
        <v/>
      </c>
      <c r="Z61" s="496" t="str">
        <f>IF(OR($B$27="",$D$27&lt;&gt;"",$D$20&lt;&gt;""),"",IF(AND(Z$20=1,$S$27=1),"S+",IF(AND(Z$20=-1,$S$27=-1),"R–",IF(AND(Z$20="",$S$27=""),"IR",""))))</f>
        <v/>
      </c>
      <c r="AA61" s="496" t="str">
        <f>IF(OR($B$28="",$D$28&lt;&gt;"",$D$20&lt;&gt;""),"",IF(AND(AA$20=1,$S$28=1),"S+",IF(AND(AA$20=-1,$S$28=-1),"R–",IF(AND(AA$20="",$S$28=""),"IR",""))))</f>
        <v/>
      </c>
      <c r="AB61" s="496" t="str">
        <f>IF(OR($B$29="",$D$29&lt;&gt;"",$D$20&lt;&gt;""),"",IF(AND(AB$20=1,$S$29=1),"S+",IF(AND(AB$20=-1,$S$29=-1),"R–",IF(AND(AB$20="",$S$29=""),"IR",""))))</f>
        <v/>
      </c>
      <c r="AC61" s="496" t="str">
        <f>IF(OR($B$30="",$D$30&lt;&gt;"",$D$20&lt;&gt;""),"",IF(AND(AC$20=1,$S$30=1),"S+",IF(AND(AC$20=-1,$S$30=-1),"R–",IF(AND(AC$20="",$S$30=""),"IR",""))))</f>
        <v/>
      </c>
      <c r="AD61" s="496" t="str">
        <f>IF(OR($B$31="",$D$31&lt;&gt;"",$D$20&lt;&gt;""),"",IF(AND(AD$20=1,$S$31=1),"S+",IF(AND(AD$20=-1,$S$31=-1),"R–",IF(AND(AD$20="",$S$31=""),"IR",""))))</f>
        <v/>
      </c>
      <c r="AE61" s="496" t="str">
        <f>IF(OR($B$32="",$D$32&lt;&gt;"",$D$20&lt;&gt;""),"",IF(AND(AE$20=1,$S$32=1),"S+",IF(AND(AE$20=-1,$S$32=-1),"R–",IF(AND(AE$20="",$S$32=""),"IR",""))))</f>
        <v/>
      </c>
      <c r="AF61" s="496" t="str">
        <f>IF(OR($B$33="",$D$33&lt;&gt;"",$D$20&lt;&gt;""),"",IF(AND(AF$20=1,$S$33=1),"S+",IF(AND(AF$20=-1,$S$33=-1),"R–",IF(AND(AF$20="",$S$33=""),"IR",""))))</f>
        <v/>
      </c>
      <c r="AG61" s="505" t="str">
        <f>IF(OR($B$34="",$D$34&lt;&gt;"",$D$20&lt;&gt;""),"",IF(AND(AG$20=1,$S$34=1),"S+",IF(AND(AG$20=-1,$S$34=-1),"R–",IF(AND(AG$20="",$S$34=""),"IR",""))))</f>
        <v/>
      </c>
      <c r="AH61" s="506" t="str">
        <f>IF(OR($B61="",$D61&lt;&gt;""),"",COUNTIF($T61:$AG61,AH$45)+COUNTIF($S47:$S60,AH$45))</f>
        <v/>
      </c>
      <c r="AI61" s="444" t="str">
        <f>IF(OR($B61="",$D61&lt;&gt;""),"",COUNTIF($T61:$AG61,AI$45)+COUNTIF($S47:$S60,AI$45))</f>
        <v/>
      </c>
      <c r="AJ61" s="3" t="str">
        <f>IF(OR($B61="",$D61&lt;&gt;""),"",COUNTIF($T61:$AG61,AJ$45)+COUNTIF($S47:$S60,AJ$45))</f>
        <v/>
      </c>
      <c r="AK61" s="545"/>
      <c r="AL61" s="545"/>
      <c r="AM61" s="545"/>
      <c r="AN61" s="501"/>
      <c r="AO61" s="501"/>
      <c r="AP61" s="501"/>
      <c r="AQ61" s="501"/>
      <c r="AR61" s="502"/>
      <c r="AS61" s="502"/>
      <c r="AT61" s="502"/>
      <c r="AU61" s="502"/>
      <c r="AV61" s="502"/>
      <c r="AW61" s="502"/>
      <c r="AX61" s="502"/>
      <c r="AY61" s="502"/>
      <c r="AZ61" s="502"/>
      <c r="BA61" s="502"/>
      <c r="BB61" s="502"/>
      <c r="BC61" s="502"/>
      <c r="BD61" s="502"/>
      <c r="BE61" s="502"/>
      <c r="BF61" s="502"/>
    </row>
    <row r="62" spans="1:58" s="503" customFormat="1" ht="11.25" x14ac:dyDescent="0.2">
      <c r="A62" s="504">
        <v>16</v>
      </c>
      <c r="B62" s="443" t="str">
        <f t="shared" si="9"/>
        <v/>
      </c>
      <c r="C62" s="444" t="str">
        <f t="shared" si="10"/>
        <v/>
      </c>
      <c r="D62" s="3" t="str">
        <f t="shared" si="11"/>
        <v/>
      </c>
      <c r="E62" s="507" t="str">
        <v/>
      </c>
      <c r="F62" s="458" t="str">
        <v/>
      </c>
      <c r="G62" s="458" t="str">
        <v/>
      </c>
      <c r="H62" s="458" t="str">
        <v/>
      </c>
      <c r="I62" s="458" t="str">
        <v/>
      </c>
      <c r="J62" s="458" t="str">
        <v/>
      </c>
      <c r="K62" s="458" t="str">
        <v/>
      </c>
      <c r="L62" s="458" t="str">
        <v/>
      </c>
      <c r="M62" s="458" t="str">
        <v/>
      </c>
      <c r="N62" s="458" t="str">
        <v/>
      </c>
      <c r="O62" s="458" t="str">
        <v/>
      </c>
      <c r="P62" s="458" t="str">
        <v/>
      </c>
      <c r="Q62" s="458" t="str">
        <v/>
      </c>
      <c r="R62" s="458" t="str">
        <v/>
      </c>
      <c r="S62" s="458" t="str">
        <f t="array" ref="S62:S75">TRANSPOSE(T61:AG61)</f>
        <v/>
      </c>
      <c r="T62" s="510"/>
      <c r="U62" s="496" t="str">
        <f>IF(OR($B$22="",$D$22&lt;&gt;"",$D$21&lt;&gt;""),"",IF(AND(U$21=1,$T$22=1),"S+",IF(AND(U$21=-1,$T$22=-1),"R–",IF(AND(U$21="",$T$22=""),"IR",""))))</f>
        <v/>
      </c>
      <c r="V62" s="496" t="str">
        <f>IF(OR($B$23="",$D$23&lt;&gt;"",$D$21&lt;&gt;""),"",IF(AND(V$21=1,$T$23=1),"S+",IF(AND(V$21=-1,$T$23=-1),"R–",IF(AND(V$21="",$T$23=""),"IR",""))))</f>
        <v/>
      </c>
      <c r="W62" s="496" t="str">
        <f>IF(OR($B$24="",$D$24&lt;&gt;"",$D$21&lt;&gt;""),"",IF(AND(W$21=1,$T$24=1),"S+",IF(AND(W$21=-1,$T$24=-1),"R–",IF(AND(W$21="",$T$24=""),"IR",""))))</f>
        <v/>
      </c>
      <c r="X62" s="496" t="str">
        <f>IF(OR($B$25="",$D$25&lt;&gt;"",$D$21&lt;&gt;""),"",IF(AND(X$21=1,$T$25=1),"S+",IF(AND(X$21=-1,$T$25=-1),"R–",IF(AND(X$21="",$T$25=""),"IR",""))))</f>
        <v/>
      </c>
      <c r="Y62" s="496" t="str">
        <f>IF(OR($B$26="",$D$26&lt;&gt;"",$D$21&lt;&gt;""),"",IF(AND(Y$21=1,$T$26=1),"S+",IF(AND(Y$21=-1,$T$26=-1),"R–",IF(AND(Y$21="",$T$26=""),"IR",""))))</f>
        <v/>
      </c>
      <c r="Z62" s="496" t="str">
        <f>IF(OR($B$27="",$D$27&lt;&gt;"",$D$21&lt;&gt;""),"",IF(AND(Z$21=1,$T$27=1),"S+",IF(AND(Z$21=-1,$T$27=-1),"R–",IF(AND(Z$21="",$T$27=""),"IR",""))))</f>
        <v/>
      </c>
      <c r="AA62" s="496" t="str">
        <f>IF(OR($B$28="",$D$28&lt;&gt;"",$D$21&lt;&gt;""),"",IF(AND(AA$21=1,$T$28=1),"S+",IF(AND(AA$21=-1,$T$28=-1),"R–",IF(AND(AA$21="",$T$28=""),"IR",""))))</f>
        <v/>
      </c>
      <c r="AB62" s="496" t="str">
        <f>IF(OR($B$29="",$D$29&lt;&gt;"",$D$21&lt;&gt;""),"",IF(AND(AB$21=1,$T$29=1),"S+",IF(AND(AB$21=-1,$T$29=-1),"R–",IF(AND(AB$21="",$T$29=""),"IR",""))))</f>
        <v/>
      </c>
      <c r="AC62" s="496" t="str">
        <f>IF(OR($B$30="",$D$30&lt;&gt;"",$D$21&lt;&gt;""),"",IF(AND(AC$21=1,$T$30=1),"S+",IF(AND(AC$21=-1,$T$30=-1),"R–",IF(AND(AC$21="",$T$30=""),"IR",""))))</f>
        <v/>
      </c>
      <c r="AD62" s="496" t="str">
        <f>IF(OR($B$31="",$D$31&lt;&gt;"",$D$21&lt;&gt;""),"",IF(AND(AD$21=1,$T$31=1),"S+",IF(AND(AD$21=-1,$T$31=-1),"R–",IF(AND(AD$21="",$T$31=""),"IR",""))))</f>
        <v/>
      </c>
      <c r="AE62" s="496" t="str">
        <f>IF(OR($B$32="",$D$32&lt;&gt;"",$D$21&lt;&gt;""),"",IF(AND(AE$21=1,$T$32=1),"S+",IF(AND(AE$21=-1,$T$32=-1),"R–",IF(AND(AE$21="",$T$32=""),"IR",""))))</f>
        <v/>
      </c>
      <c r="AF62" s="496" t="str">
        <f>IF(OR($B$33="",$D$33&lt;&gt;"",$D$21&lt;&gt;""),"",IF(AND(AF$21=1,$T$33=1),"S+",IF(AND(AF$21=-1,$T$33=-1),"R–",IF(AND(AF$21="",$T$33=""),"IR",""))))</f>
        <v/>
      </c>
      <c r="AG62" s="505" t="str">
        <f>IF(OR($B$34="",$D$34&lt;&gt;"",$D$21&lt;&gt;""),"",IF(AND(AG$21=1,$T$34=1),"S+",IF(AND(AG$21=-1,$T$34=-1),"R–",IF(AND(AG$21="",$T$34=""),"IR",""))))</f>
        <v/>
      </c>
      <c r="AH62" s="506" t="str">
        <f>IF(OR($B62="",$D62&lt;&gt;""),"",COUNTIF($U62:$AG62,AH$45)+COUNTIF($T47:$T61,AH$45))</f>
        <v/>
      </c>
      <c r="AI62" s="444" t="str">
        <f>IF(OR($B62="",$D62&lt;&gt;""),"",COUNTIF($U62:$AG62,AI$45)+COUNTIF($T47:$T61,AI$45))</f>
        <v/>
      </c>
      <c r="AJ62" s="3" t="str">
        <f>IF(OR($B62="",$D62&lt;&gt;""),"",COUNTIF($U62:$AG62,AJ$45)+COUNTIF($T47:$T61,AJ$45))</f>
        <v/>
      </c>
      <c r="AK62" s="545"/>
      <c r="AL62" s="545"/>
      <c r="AM62" s="545"/>
      <c r="AN62" s="501"/>
      <c r="AO62" s="501"/>
      <c r="AP62" s="501"/>
      <c r="AQ62" s="501"/>
      <c r="AR62" s="502"/>
      <c r="AS62" s="502"/>
      <c r="AT62" s="502"/>
      <c r="AU62" s="502"/>
      <c r="AV62" s="502"/>
      <c r="AW62" s="502"/>
      <c r="AX62" s="502"/>
      <c r="AY62" s="502"/>
      <c r="AZ62" s="502"/>
      <c r="BA62" s="502"/>
      <c r="BB62" s="502"/>
      <c r="BC62" s="502"/>
      <c r="BD62" s="502"/>
      <c r="BE62" s="502"/>
      <c r="BF62" s="502"/>
    </row>
    <row r="63" spans="1:58" s="503" customFormat="1" ht="11.25" x14ac:dyDescent="0.2">
      <c r="A63" s="504">
        <v>17</v>
      </c>
      <c r="B63" s="443" t="str">
        <f t="shared" si="9"/>
        <v/>
      </c>
      <c r="C63" s="444" t="str">
        <f t="shared" si="10"/>
        <v/>
      </c>
      <c r="D63" s="3" t="str">
        <f t="shared" si="11"/>
        <v/>
      </c>
      <c r="E63" s="507" t="str">
        <v/>
      </c>
      <c r="F63" s="458" t="str">
        <v/>
      </c>
      <c r="G63" s="458" t="str">
        <v/>
      </c>
      <c r="H63" s="458" t="str">
        <v/>
      </c>
      <c r="I63" s="458" t="str">
        <v/>
      </c>
      <c r="J63" s="458" t="str">
        <v/>
      </c>
      <c r="K63" s="458" t="str">
        <v/>
      </c>
      <c r="L63" s="458" t="str">
        <v/>
      </c>
      <c r="M63" s="458" t="str">
        <v/>
      </c>
      <c r="N63" s="458" t="str">
        <v/>
      </c>
      <c r="O63" s="458" t="str">
        <v/>
      </c>
      <c r="P63" s="458" t="str">
        <v/>
      </c>
      <c r="Q63" s="458" t="str">
        <v/>
      </c>
      <c r="R63" s="458" t="str">
        <v/>
      </c>
      <c r="S63" s="458" t="str">
        <v/>
      </c>
      <c r="T63" s="458" t="str">
        <f t="array" ref="T63:T75">TRANSPOSE(U62:AG62)</f>
        <v/>
      </c>
      <c r="U63" s="510"/>
      <c r="V63" s="496" t="str">
        <f>IF(OR($B$23="",$D$23&lt;&gt;"",$D$22&lt;&gt;""),"",IF(AND(V$22=1,$U$23=1),"S+",IF(AND(V$22=-1,$U$23=-1),"R–",IF(AND(V$22="",$U$23=""),"IR",""))))</f>
        <v/>
      </c>
      <c r="W63" s="496" t="str">
        <f>IF(OR($B$24="",$D$24&lt;&gt;"",$D$22&lt;&gt;""),"",IF(AND(W$22=1,$U$24=1),"S+",IF(AND(W$22=-1,$U$24=-1),"R–",IF(AND(W$22="",$U$24=""),"IR",""))))</f>
        <v/>
      </c>
      <c r="X63" s="496" t="str">
        <f>IF(OR($B$25="",$D$25&lt;&gt;"",$D$22&lt;&gt;""),"",IF(AND(X$22=1,$U$25=1),"S+",IF(AND(X$22=-1,$U$25=-1),"R–",IF(AND(X$22="",$U$25=""),"IR",""))))</f>
        <v/>
      </c>
      <c r="Y63" s="496" t="str">
        <f>IF(OR($B$26="",$D$26&lt;&gt;"",$D$22&lt;&gt;""),"",IF(AND(Y$22=1,$U$26=1),"S+",IF(AND(Y$22=-1,$U$26=-1),"R–",IF(AND(Y$22="",$U$26=""),"IR",""))))</f>
        <v/>
      </c>
      <c r="Z63" s="496" t="str">
        <f>IF(OR($B$27="",$D$27&lt;&gt;"",$D$22&lt;&gt;""),"",IF(AND(Z$22=1,$U$27=1),"S+",IF(AND(Z$22=-1,$U$27=-1),"R–",IF(AND(Z$22="",$U$27=""),"IR",""))))</f>
        <v/>
      </c>
      <c r="AA63" s="496" t="str">
        <f>IF(OR($B$28="",$D$28&lt;&gt;"",$D$22&lt;&gt;""),"",IF(AND(AA$22=1,$U$28=1),"S+",IF(AND(AA$22=-1,$U$28=-1),"R–",IF(AND(AA$22="",$U$28=""),"IR",""))))</f>
        <v/>
      </c>
      <c r="AB63" s="496" t="str">
        <f>IF(OR($B$29="",$D$29&lt;&gt;"",$D$22&lt;&gt;""),"",IF(AND(AB$22=1,$U$29=1),"S+",IF(AND(AB$22=-1,$U$29=-1),"R–",IF(AND(AB$22="",$U$29=""),"IR",""))))</f>
        <v/>
      </c>
      <c r="AC63" s="496" t="str">
        <f>IF(OR($B$30="",$D$30&lt;&gt;"",$D$22&lt;&gt;""),"",IF(AND(AC$22=1,$U$30=1),"S+",IF(AND(AC$22=-1,$U$30=-1),"R–",IF(AND(AC$22="",$U$30=""),"IR",""))))</f>
        <v/>
      </c>
      <c r="AD63" s="496" t="str">
        <f>IF(OR($B$31="",$D$31&lt;&gt;"",$D$22&lt;&gt;""),"",IF(AND(AD$22=1,$U$31=1),"S+",IF(AND(AD$22=-1,$U$31=-1),"R–",IF(AND(AD$22="",$U$31=""),"IR",""))))</f>
        <v/>
      </c>
      <c r="AE63" s="496" t="str">
        <f>IF(OR($B$32="",$D$32&lt;&gt;"",$D$22&lt;&gt;""),"",IF(AND(AE$22=1,$U$32=1),"S+",IF(AND(AE$22=-1,$U$32=-1),"R–",IF(AND(AE$22="",$U$32=""),"IR",""))))</f>
        <v/>
      </c>
      <c r="AF63" s="496" t="str">
        <f>IF(OR($B$33="",$D$33&lt;&gt;"",$D$22&lt;&gt;""),"",IF(AND(AF$22=1,$U$33=1),"S+",IF(AND(AF$22=-1,$U$33=-1),"R–",IF(AND(AF$22="",$U$33=""),"IR",""))))</f>
        <v/>
      </c>
      <c r="AG63" s="505" t="str">
        <f>IF(OR($B$34="",$D$34&lt;&gt;"",$D$22&lt;&gt;""),"",IF(AND(AG$22=1,$U$34=1),"S+",IF(AND(AG$22=-1,$U$34=-1),"R–",IF(AND(AG$22="",$U$34=""),"IR",""))))</f>
        <v/>
      </c>
      <c r="AH63" s="506" t="str">
        <f>IF(OR($B63="",$D63&lt;&gt;""),"",COUNTIF($V63:$AG63,AH$45)+COUNTIF($U47:$U62,AH$45))</f>
        <v/>
      </c>
      <c r="AI63" s="444" t="str">
        <f>IF(OR($B63="",$D63&lt;&gt;""),"",COUNTIF($V63:$AG63,AI$45)+COUNTIF($U47:$U62,AI$45))</f>
        <v/>
      </c>
      <c r="AJ63" s="3" t="str">
        <f>IF(OR($B63="",$D63&lt;&gt;""),"",COUNTIF($V63:$AG63,AJ$45)+COUNTIF($U47:$U62,AJ$45))</f>
        <v/>
      </c>
      <c r="AK63" s="545"/>
      <c r="AL63" s="545"/>
      <c r="AM63" s="545"/>
      <c r="AN63" s="501"/>
      <c r="AO63" s="501"/>
      <c r="AP63" s="501"/>
      <c r="AQ63" s="501"/>
      <c r="AR63" s="502"/>
      <c r="AS63" s="502"/>
      <c r="AT63" s="502"/>
      <c r="AU63" s="502"/>
      <c r="AV63" s="502"/>
      <c r="AW63" s="502"/>
      <c r="AX63" s="502"/>
      <c r="AY63" s="502"/>
      <c r="AZ63" s="502"/>
      <c r="BA63" s="502"/>
      <c r="BB63" s="502"/>
      <c r="BC63" s="502"/>
      <c r="BD63" s="502"/>
      <c r="BE63" s="502"/>
      <c r="BF63" s="502"/>
    </row>
    <row r="64" spans="1:58" s="503" customFormat="1" ht="11.25" x14ac:dyDescent="0.2">
      <c r="A64" s="504">
        <v>18</v>
      </c>
      <c r="B64" s="443" t="str">
        <f t="shared" si="9"/>
        <v/>
      </c>
      <c r="C64" s="444" t="str">
        <f t="shared" si="10"/>
        <v/>
      </c>
      <c r="D64" s="3" t="str">
        <f t="shared" si="11"/>
        <v/>
      </c>
      <c r="E64" s="507" t="str">
        <v/>
      </c>
      <c r="F64" s="458" t="str">
        <v/>
      </c>
      <c r="G64" s="458" t="str">
        <v/>
      </c>
      <c r="H64" s="458" t="str">
        <v/>
      </c>
      <c r="I64" s="458" t="str">
        <v/>
      </c>
      <c r="J64" s="458" t="str">
        <v/>
      </c>
      <c r="K64" s="458" t="str">
        <v/>
      </c>
      <c r="L64" s="458" t="str">
        <v/>
      </c>
      <c r="M64" s="458" t="str">
        <v/>
      </c>
      <c r="N64" s="458" t="str">
        <v/>
      </c>
      <c r="O64" s="458" t="str">
        <v/>
      </c>
      <c r="P64" s="458" t="str">
        <v/>
      </c>
      <c r="Q64" s="458" t="str">
        <v/>
      </c>
      <c r="R64" s="458" t="str">
        <v/>
      </c>
      <c r="S64" s="458" t="str">
        <v/>
      </c>
      <c r="T64" s="458" t="str">
        <v/>
      </c>
      <c r="U64" s="458" t="str">
        <f t="array" ref="U64:U75">TRANSPOSE(V63:AG63)</f>
        <v/>
      </c>
      <c r="V64" s="510"/>
      <c r="W64" s="496" t="str">
        <f>IF(OR($B$24="",$D$24&lt;&gt;"",$D$23&lt;&gt;""),"",IF(AND(W$23=1,$V$24=1),"S+",IF(AND(W$23=-1,$V$24=-1),"R–",IF(AND(W$23="",$V$24=""),"IR",""))))</f>
        <v/>
      </c>
      <c r="X64" s="496" t="str">
        <f>IF(OR($B$25="",$D$25&lt;&gt;"",$D$23&lt;&gt;""),"",IF(AND(X$23=1,$V$25=1),"S+",IF(AND(X$23=-1,$V$25=-1),"R–",IF(AND(X$23="",$V$25=""),"IR",""))))</f>
        <v/>
      </c>
      <c r="Y64" s="496" t="str">
        <f>IF(OR($B$26="",$D$26&lt;&gt;"",$D$23&lt;&gt;""),"",IF(AND(Y$23=1,$V$26=1),"S+",IF(AND(Y$23=-1,$V$26=-1),"R–",IF(AND(Y$23="",$V$26=""),"IR",""))))</f>
        <v/>
      </c>
      <c r="Z64" s="496" t="str">
        <f>IF(OR($B$27="",$D$27&lt;&gt;"",$D$23&lt;&gt;""),"",IF(AND(Z$23=1,$V$27=1),"S+",IF(AND(Z$23=-1,$V$27=-1),"R–",IF(AND(Z$23="",$V$27=""),"IR",""))))</f>
        <v/>
      </c>
      <c r="AA64" s="496" t="str">
        <f>IF(OR($B$28="",$D$28&lt;&gt;"",$D$23&lt;&gt;""),"",IF(AND(AA$23=1,$V$28=1),"S+",IF(AND(AA$23=-1,$V$28=-1),"R–",IF(AND(AA$23="",$V$28=""),"IR",""))))</f>
        <v/>
      </c>
      <c r="AB64" s="496" t="str">
        <f>IF(OR($B$29="",$D$29&lt;&gt;"",$D$23&lt;&gt;""),"",IF(AND(AB$23=1,$V$29=1),"S+",IF(AND(AB$23=-1,$V$29=-1),"R–",IF(AND(AB$23="",$V$29=""),"IR",""))))</f>
        <v/>
      </c>
      <c r="AC64" s="496" t="str">
        <f>IF(OR($B$30="",$D$30&lt;&gt;"",$D$23&lt;&gt;""),"",IF(AND(AC$23=1,$V$30=1),"S+",IF(AND(AC$23=-1,$V$30=-1),"R–",IF(AND(AC$23="",$V$30=""),"IR",""))))</f>
        <v/>
      </c>
      <c r="AD64" s="496" t="str">
        <f>IF(OR($B$31="",$D$31&lt;&gt;"",$D$23&lt;&gt;""),"",IF(AND(AD$23=1,$V$31=1),"S+",IF(AND(AD$23=-1,$V$31=-1),"R–",IF(AND(AD$23="",$V$31=""),"IR",""))))</f>
        <v/>
      </c>
      <c r="AE64" s="496" t="str">
        <f>IF(OR($B$32="",$D$32&lt;&gt;"",$D$23&lt;&gt;""),"",IF(AND(AE$23=1,$V$32=1),"S+",IF(AND(AE$23=-1,$V$32=-1),"R–",IF(AND(AE$23="",$V$32=""),"IR",""))))</f>
        <v/>
      </c>
      <c r="AF64" s="496" t="str">
        <f>IF(OR($B$33="",$D$33&lt;&gt;"",$D$23&lt;&gt;""),"",IF(AND(AF$23=1,$V$33=1),"S+",IF(AND(AF$23=-1,$V$33=-1),"R–",IF(AND(AF$23="",$V$33=""),"IR",""))))</f>
        <v/>
      </c>
      <c r="AG64" s="505" t="str">
        <f>IF(OR($B$34="",$D$34&lt;&gt;"",$D$23&lt;&gt;""),"",IF(AND(AG$23=1,$V$34=1),"S+",IF(AND(AG$23=-1,$V$34=-1),"R–",IF(AND(AG$23="",$V$34=""),"IR",""))))</f>
        <v/>
      </c>
      <c r="AH64" s="506" t="str">
        <f>IF(OR($B64="",$D64&lt;&gt;""),"",COUNTIF($W64:$AG64,AH$45)+COUNTIF($V47:$V63,AH$45))</f>
        <v/>
      </c>
      <c r="AI64" s="444" t="str">
        <f>IF(OR($B64="",$D64&lt;&gt;""),"",COUNTIF($W64:$AG64,AI$45)+COUNTIF($V47:$V63,AI$45))</f>
        <v/>
      </c>
      <c r="AJ64" s="3" t="str">
        <f>IF(OR($B64="",$D64&lt;&gt;""),"",COUNTIF($W64:$AG64,AJ$45)+COUNTIF($V47:$V63,AJ$45))</f>
        <v/>
      </c>
      <c r="AK64" s="545"/>
      <c r="AL64" s="545"/>
      <c r="AM64" s="545"/>
      <c r="AN64" s="501"/>
      <c r="AO64" s="501"/>
      <c r="AP64" s="501"/>
      <c r="AQ64" s="501"/>
      <c r="AR64" s="502"/>
      <c r="AS64" s="502"/>
      <c r="AT64" s="502"/>
      <c r="AU64" s="502"/>
      <c r="AV64" s="502"/>
      <c r="AW64" s="502"/>
      <c r="AX64" s="502"/>
      <c r="AY64" s="502"/>
      <c r="AZ64" s="502"/>
      <c r="BA64" s="502"/>
      <c r="BB64" s="502"/>
      <c r="BC64" s="502"/>
      <c r="BD64" s="502"/>
      <c r="BE64" s="502"/>
      <c r="BF64" s="502"/>
    </row>
    <row r="65" spans="1:58" s="503" customFormat="1" ht="11.25" x14ac:dyDescent="0.2">
      <c r="A65" s="504">
        <v>19</v>
      </c>
      <c r="B65" s="443" t="str">
        <f t="shared" si="9"/>
        <v/>
      </c>
      <c r="C65" s="444" t="str">
        <f t="shared" si="10"/>
        <v/>
      </c>
      <c r="D65" s="3" t="str">
        <f t="shared" si="11"/>
        <v/>
      </c>
      <c r="E65" s="507" t="str">
        <v/>
      </c>
      <c r="F65" s="458" t="str">
        <v/>
      </c>
      <c r="G65" s="458" t="str">
        <v/>
      </c>
      <c r="H65" s="458" t="str">
        <v/>
      </c>
      <c r="I65" s="458" t="str">
        <v/>
      </c>
      <c r="J65" s="458" t="str">
        <v/>
      </c>
      <c r="K65" s="458" t="str">
        <v/>
      </c>
      <c r="L65" s="458" t="str">
        <v/>
      </c>
      <c r="M65" s="458" t="str">
        <v/>
      </c>
      <c r="N65" s="458" t="str">
        <v/>
      </c>
      <c r="O65" s="458" t="str">
        <v/>
      </c>
      <c r="P65" s="458" t="str">
        <v/>
      </c>
      <c r="Q65" s="458" t="str">
        <v/>
      </c>
      <c r="R65" s="458" t="str">
        <v/>
      </c>
      <c r="S65" s="458" t="str">
        <v/>
      </c>
      <c r="T65" s="458" t="str">
        <v/>
      </c>
      <c r="U65" s="458" t="str">
        <v/>
      </c>
      <c r="V65" s="458" t="str">
        <f t="array" ref="V65:V75">TRANSPOSE(W64:AG64)</f>
        <v/>
      </c>
      <c r="W65" s="510"/>
      <c r="X65" s="496" t="str">
        <f>IF(OR($B$25="",$D$25&lt;&gt;"",$D$24&lt;&gt;""),"",IF(AND(X$24=1,$W$25=1),"S+",IF(AND(X$24=-1,$W$25=-1),"R–",IF(AND(X$24="",$W$25=""),"IR",""))))</f>
        <v/>
      </c>
      <c r="Y65" s="496" t="str">
        <f>IF(OR($B$26="",$D$26&lt;&gt;"",$D$24&lt;&gt;""),"",IF(AND(Y$24=1,$W$26=1),"S+",IF(AND(Y$24=-1,$W$26=-1),"R–",IF(AND(Y$24="",$W$26=""),"IR",""))))</f>
        <v/>
      </c>
      <c r="Z65" s="496" t="str">
        <f>IF(OR($B$27="",$D$27&lt;&gt;"",$D$24&lt;&gt;""),"",IF(AND(Z$24=1,$W$27=1),"S+",IF(AND(Z$24=-1,$W$27=-1),"R–",IF(AND(Z$24="",$W$27=""),"IR",""))))</f>
        <v/>
      </c>
      <c r="AA65" s="496" t="str">
        <f>IF(OR($B$28="",$D$28&lt;&gt;"",$D$24&lt;&gt;""),"",IF(AND(AA$24=1,$W$28=1),"S+",IF(AND(AA$24=-1,$W$28=-1),"R–",IF(AND(AA$24="",$W$28=""),"IR",""))))</f>
        <v/>
      </c>
      <c r="AB65" s="496" t="str">
        <f>IF(OR($B$29="",$D$29&lt;&gt;"",$D$24&lt;&gt;""),"",IF(AND(AB$24=1,$W$29=1),"S+",IF(AND(AB$24=-1,$W$29=-1),"R–",IF(AND(AB$24="",$W$29=""),"IR",""))))</f>
        <v/>
      </c>
      <c r="AC65" s="496" t="str">
        <f>IF(OR($B$30="",$D$30&lt;&gt;"",$D$24&lt;&gt;""),"",IF(AND(AC$24=1,$W$30=1),"S+",IF(AND(AC$24=-1,$W$30=-1),"R–",IF(AND(AC$24="",$W$30=""),"IR",""))))</f>
        <v/>
      </c>
      <c r="AD65" s="496" t="str">
        <f>IF(OR($B$31="",$D$31&lt;&gt;"",$D$24&lt;&gt;""),"",IF(AND(AD$24=1,$W$31=1),"S+",IF(AND(AD$24=-1,$W$31=-1),"R–",IF(AND(AD$24="",$W$31=""),"IR",""))))</f>
        <v/>
      </c>
      <c r="AE65" s="496" t="str">
        <f>IF(OR($B$32="",$D$32&lt;&gt;"",$D$24&lt;&gt;""),"",IF(AND(AE$24=1,$W$32=1),"S+",IF(AND(AE$24=-1,$W$32=-1),"R–",IF(AND(AE$24="",$W$32=""),"IR",""))))</f>
        <v/>
      </c>
      <c r="AF65" s="496" t="str">
        <f>IF(OR($B$33="",$D$33&lt;&gt;"",$D$24&lt;&gt;""),"",IF(AND(AF$24=1,$W$33=1),"S+",IF(AND(AF$24=-1,$W$33=-1),"R–",IF(AND(AF$24="",$W$33=""),"IR",""))))</f>
        <v/>
      </c>
      <c r="AG65" s="505" t="str">
        <f>IF(OR($B$34="",$D$34&lt;&gt;"",$D$24&lt;&gt;""),"",IF(AND(AG$24=1,$W$34=1),"S+",IF(AND(AG$24=-1,$W$34=-1),"R–",IF(AND(AG$24="",$W$34=""),"IR",""))))</f>
        <v/>
      </c>
      <c r="AH65" s="506" t="str">
        <f>IF(OR($B65="",$D65&lt;&gt;""),"",COUNTIF($X65:$AG65,AH$45)+COUNTIF($W47:$W64,AH$45))</f>
        <v/>
      </c>
      <c r="AI65" s="444" t="str">
        <f>IF(OR($B65="",$D65&lt;&gt;""),"",COUNTIF($X65:$AG65,AI$45)+COUNTIF($W47:$W64,AI$45))</f>
        <v/>
      </c>
      <c r="AJ65" s="3" t="str">
        <f>IF(OR($B65="",$D65&lt;&gt;""),"",COUNTIF($X65:$AG65,AJ$45)+COUNTIF($W47:$W64,AJ$45))</f>
        <v/>
      </c>
      <c r="AK65" s="545"/>
      <c r="AL65" s="545"/>
      <c r="AM65" s="545"/>
      <c r="AN65" s="501"/>
      <c r="AO65" s="501"/>
      <c r="AP65" s="501"/>
      <c r="AQ65" s="501"/>
      <c r="AR65" s="502"/>
      <c r="AS65" s="502"/>
      <c r="AT65" s="502"/>
      <c r="AU65" s="502"/>
      <c r="AV65" s="502"/>
      <c r="AW65" s="502"/>
      <c r="AX65" s="502"/>
      <c r="AY65" s="502"/>
      <c r="AZ65" s="502"/>
      <c r="BA65" s="502"/>
      <c r="BB65" s="502"/>
      <c r="BC65" s="502"/>
      <c r="BD65" s="502"/>
      <c r="BE65" s="502"/>
      <c r="BF65" s="502"/>
    </row>
    <row r="66" spans="1:58" s="503" customFormat="1" ht="11.25" x14ac:dyDescent="0.2">
      <c r="A66" s="504">
        <v>20</v>
      </c>
      <c r="B66" s="443" t="str">
        <f t="shared" si="9"/>
        <v/>
      </c>
      <c r="C66" s="444" t="str">
        <f t="shared" si="10"/>
        <v/>
      </c>
      <c r="D66" s="3" t="str">
        <f t="shared" si="11"/>
        <v/>
      </c>
      <c r="E66" s="507" t="str">
        <v/>
      </c>
      <c r="F66" s="458" t="str">
        <v/>
      </c>
      <c r="G66" s="458" t="str">
        <v/>
      </c>
      <c r="H66" s="458" t="str">
        <v/>
      </c>
      <c r="I66" s="458" t="str">
        <v/>
      </c>
      <c r="J66" s="458" t="str">
        <v/>
      </c>
      <c r="K66" s="458" t="str">
        <v/>
      </c>
      <c r="L66" s="458" t="str">
        <v/>
      </c>
      <c r="M66" s="458" t="str">
        <v/>
      </c>
      <c r="N66" s="458" t="str">
        <v/>
      </c>
      <c r="O66" s="458" t="str">
        <v/>
      </c>
      <c r="P66" s="458" t="str">
        <v/>
      </c>
      <c r="Q66" s="458" t="str">
        <v/>
      </c>
      <c r="R66" s="458" t="str">
        <v/>
      </c>
      <c r="S66" s="458" t="str">
        <v/>
      </c>
      <c r="T66" s="458" t="str">
        <v/>
      </c>
      <c r="U66" s="458" t="str">
        <v/>
      </c>
      <c r="V66" s="458" t="str">
        <v/>
      </c>
      <c r="W66" s="458" t="str">
        <f t="array" ref="W66:W75">TRANSPOSE(X65:AG65)</f>
        <v/>
      </c>
      <c r="X66" s="510"/>
      <c r="Y66" s="496" t="str">
        <f>IF(OR($B$26="",$D$26&lt;&gt;"",$D$25&lt;&gt;""),"",IF(AND(Y$25=1,$X$26=1),"S+",IF(AND(Y$25=-1,$X$26=-1),"R–",IF(AND(Y$25="",$X$26=""),"IR",""))))</f>
        <v/>
      </c>
      <c r="Z66" s="496" t="str">
        <f>IF(OR($B$27="",$D$27&lt;&gt;"",$D$25&lt;&gt;""),"",IF(AND(Z$25=1,$X$27=1),"S+",IF(AND(Z$25=-1,$X$27=-1),"R–",IF(AND(Z$25="",$X$27=""),"IR",""))))</f>
        <v/>
      </c>
      <c r="AA66" s="496" t="str">
        <f>IF(OR($B$28="",$D$28&lt;&gt;"",$D$25&lt;&gt;""),"",IF(AND(AA$25=1,$X$28=1),"S+",IF(AND(AA$25=-1,$X$28=-1),"R–",IF(AND(AA$25="",$X$28=""),"IR",""))))</f>
        <v/>
      </c>
      <c r="AB66" s="496" t="str">
        <f>IF(OR($B$29="",$D$29&lt;&gt;"",$D$25&lt;&gt;""),"",IF(AND(AB$25=1,$X$29=1),"S+",IF(AND(AB$25=-1,$X$29=-1),"R–",IF(AND(AB$25="",$X$29=""),"IR",""))))</f>
        <v/>
      </c>
      <c r="AC66" s="496" t="str">
        <f>IF(OR($B$30="",$D$30&lt;&gt;"",$D$25&lt;&gt;""),"",IF(AND(AC$25=1,$X$30=1),"S+",IF(AND(AC$25=-1,$X$30=-1),"R–",IF(AND(AC$25="",$X$30=""),"IR",""))))</f>
        <v/>
      </c>
      <c r="AD66" s="496" t="str">
        <f>IF(OR($B$31="",$D$31&lt;&gt;"",$D$25&lt;&gt;""),"",IF(AND(AD$25=1,$X$31=1),"S+",IF(AND(AD$25=-1,$X$31=-1),"R–",IF(AND(AD$25="",$X$31=""),"IR",""))))</f>
        <v/>
      </c>
      <c r="AE66" s="496" t="str">
        <f>IF(OR($B$32="",$D$32&lt;&gt;"",$D$25&lt;&gt;""),"",IF(AND(AE$25=1,$X$32=1),"S+",IF(AND(AE$25=-1,$X$32=-1),"R–",IF(AND(AE$25="",$X$32=""),"IR",""))))</f>
        <v/>
      </c>
      <c r="AF66" s="496" t="str">
        <f>IF(OR($B$33="",$D$33&lt;&gt;"",$D$25&lt;&gt;""),"",IF(AND(AF$25=1,$X$33=1),"S+",IF(AND(AF$25=-1,$X$33=-1),"R–",IF(AND(AF$25="",$X$33=""),"IR",""))))</f>
        <v/>
      </c>
      <c r="AG66" s="505" t="str">
        <f>IF(OR($B$34="",$D$34&lt;&gt;"",$D$25&lt;&gt;""),"",IF(AND(AG$25=1,$X$34=1),"S+",IF(AND(AG$25=-1,$X$34=-1),"R–",IF(AND(AG$25="",$X$34=""),"IR",""))))</f>
        <v/>
      </c>
      <c r="AH66" s="506" t="str">
        <f>IF(OR($B66="",$D66&lt;&gt;""),"",COUNTIF($Y66:$AG66,AH$45)+COUNTIF($X47:$X65,AH$45))</f>
        <v/>
      </c>
      <c r="AI66" s="444" t="str">
        <f>IF(OR($B66="",$D66&lt;&gt;""),"",COUNTIF($Y66:$AG66,AI$45)+COUNTIF($X47:$X65,AI$45))</f>
        <v/>
      </c>
      <c r="AJ66" s="3" t="str">
        <f>IF(OR($B66="",$D66&lt;&gt;""),"",COUNTIF($Y66:$AG66,AJ$45)+COUNTIF($X47:$X65,AJ$45))</f>
        <v/>
      </c>
      <c r="AK66" s="545"/>
      <c r="AL66" s="545"/>
      <c r="AM66" s="545"/>
      <c r="AN66" s="501"/>
      <c r="AO66" s="501"/>
      <c r="AP66" s="501"/>
      <c r="AQ66" s="501"/>
      <c r="AR66" s="502"/>
      <c r="AS66" s="502"/>
      <c r="AT66" s="502"/>
      <c r="AU66" s="502"/>
      <c r="AV66" s="502"/>
      <c r="AW66" s="502"/>
      <c r="AX66" s="502"/>
      <c r="AY66" s="502"/>
      <c r="AZ66" s="502"/>
      <c r="BA66" s="502"/>
      <c r="BB66" s="502"/>
      <c r="BC66" s="502"/>
      <c r="BD66" s="502"/>
      <c r="BE66" s="502"/>
      <c r="BF66" s="502"/>
    </row>
    <row r="67" spans="1:58" s="503" customFormat="1" ht="11.25" x14ac:dyDescent="0.2">
      <c r="A67" s="504">
        <v>21</v>
      </c>
      <c r="B67" s="443" t="str">
        <f t="shared" si="9"/>
        <v/>
      </c>
      <c r="C67" s="444" t="str">
        <f t="shared" si="10"/>
        <v/>
      </c>
      <c r="D67" s="3" t="str">
        <f t="shared" si="11"/>
        <v/>
      </c>
      <c r="E67" s="507" t="str">
        <v/>
      </c>
      <c r="F67" s="458" t="str">
        <v/>
      </c>
      <c r="G67" s="458" t="str">
        <v/>
      </c>
      <c r="H67" s="458" t="str">
        <v/>
      </c>
      <c r="I67" s="458" t="str">
        <v/>
      </c>
      <c r="J67" s="458" t="str">
        <v/>
      </c>
      <c r="K67" s="458" t="str">
        <v/>
      </c>
      <c r="L67" s="458" t="str">
        <v/>
      </c>
      <c r="M67" s="458" t="str">
        <v/>
      </c>
      <c r="N67" s="458" t="str">
        <v/>
      </c>
      <c r="O67" s="458" t="str">
        <v/>
      </c>
      <c r="P67" s="458" t="str">
        <v/>
      </c>
      <c r="Q67" s="458" t="str">
        <v/>
      </c>
      <c r="R67" s="458" t="str">
        <v/>
      </c>
      <c r="S67" s="458" t="str">
        <v/>
      </c>
      <c r="T67" s="458" t="str">
        <v/>
      </c>
      <c r="U67" s="458" t="str">
        <v/>
      </c>
      <c r="V67" s="458" t="str">
        <v/>
      </c>
      <c r="W67" s="458" t="str">
        <v/>
      </c>
      <c r="X67" s="458" t="str">
        <f t="array" ref="X67:X75">TRANSPOSE(Y66:AG66)</f>
        <v/>
      </c>
      <c r="Y67" s="510"/>
      <c r="Z67" s="496" t="str">
        <f>IF(OR($B$27="",$D$27&lt;&gt;"",$D$26&lt;&gt;""),"",IF(AND(Z$26=1,$Y$27=1),"S+",IF(AND(Z$26=-1,$Y$27=-1),"R–",IF(AND(Z$26="",$Y$27=""),"IR",""))))</f>
        <v/>
      </c>
      <c r="AA67" s="496" t="str">
        <f>IF(OR($B$28="",$D$28&lt;&gt;"",$D$26&lt;&gt;""),"",IF(AND(AA$26=1,$Y$28=1),"S+",IF(AND(AA$26=-1,$Y$28=-1),"R–",IF(AND(AA$26="",$Y$28=""),"IR",""))))</f>
        <v/>
      </c>
      <c r="AB67" s="496" t="str">
        <f>IF(OR($B$29="",$D$29&lt;&gt;"",$D$26&lt;&gt;""),"",IF(AND(AB$26=1,$Y$29=1),"S+",IF(AND(AB$26=-1,$Y$29=-1),"R–",IF(AND(AB$26="",$Y$29=""),"IR",""))))</f>
        <v/>
      </c>
      <c r="AC67" s="496" t="str">
        <f>IF(OR($B$30="",$D$30&lt;&gt;"",$D$26&lt;&gt;""),"",IF(AND(AC$26=1,$Y$30=1),"S+",IF(AND(AC$26=-1,$Y$30=-1),"R–",IF(AND(AC$26="",$Y$30=""),"IR",""))))</f>
        <v/>
      </c>
      <c r="AD67" s="496" t="str">
        <f>IF(OR($B$31="",$D$31&lt;&gt;"",$D$26&lt;&gt;""),"",IF(AND(AD$26=1,$Y$31=1),"S+",IF(AND(AD$26=-1,$Y$31=-1),"R–",IF(AND(AD$26="",$Y$31=""),"IR",""))))</f>
        <v/>
      </c>
      <c r="AE67" s="496" t="str">
        <f>IF(OR($B$32="",$D$32&lt;&gt;"",$D$26&lt;&gt;""),"",IF(AND(AE$26=1,$Y$32=1),"S+",IF(AND(AE$26=-1,$Y$32=-1),"R–",IF(AND(AE$26="",$Y$32=""),"IR",""))))</f>
        <v/>
      </c>
      <c r="AF67" s="496" t="str">
        <f>IF(OR($B$33="",$D$33&lt;&gt;"",$D$26&lt;&gt;""),"",IF(AND(AF$26=1,$Y$33=1),"S+",IF(AND(AF$26=-1,$Y$33=-1),"R–",IF(AND(AF$26="",$Y$33=""),"IR",""))))</f>
        <v/>
      </c>
      <c r="AG67" s="505" t="str">
        <f>IF(OR($B$34="",$D$34&lt;&gt;"",$D$26&lt;&gt;""),"",IF(AND(AG$26=1,$Y$34=1),"S+",IF(AND(AG$26=-1,$Y$34=-1),"R–",IF(AND(AG$26="",$Y$34=""),"IR",""))))</f>
        <v/>
      </c>
      <c r="AH67" s="506" t="str">
        <f>IF(OR($B67="",$D67&lt;&gt;""),"",COUNTIF($Z67:$AG67,AH$45)+COUNTIF($Y47:$Y66,AH$45))</f>
        <v/>
      </c>
      <c r="AI67" s="444" t="str">
        <f>IF(OR($B67="",$D67&lt;&gt;""),"",COUNTIF($Z67:$AG67,AI$45)+COUNTIF($Y47:$Y66,AI$45))</f>
        <v/>
      </c>
      <c r="AJ67" s="3" t="str">
        <f>IF(OR($B67="",$D67&lt;&gt;""),"",COUNTIF($Z67:$AG67,AJ$45)+COUNTIF($Y47:$Y66,AJ$45))</f>
        <v/>
      </c>
      <c r="AK67" s="545"/>
      <c r="AL67" s="545"/>
      <c r="AM67" s="545"/>
      <c r="AN67" s="501"/>
      <c r="AO67" s="501"/>
      <c r="AP67" s="501"/>
      <c r="AQ67" s="501"/>
      <c r="AR67" s="502"/>
      <c r="AS67" s="502"/>
      <c r="AT67" s="502"/>
      <c r="AU67" s="502"/>
      <c r="AV67" s="502"/>
      <c r="AW67" s="502"/>
      <c r="AX67" s="502"/>
      <c r="AY67" s="502"/>
      <c r="AZ67" s="502"/>
      <c r="BA67" s="502"/>
      <c r="BB67" s="502"/>
      <c r="BC67" s="502"/>
      <c r="BD67" s="502"/>
      <c r="BE67" s="502"/>
      <c r="BF67" s="502"/>
    </row>
    <row r="68" spans="1:58" s="503" customFormat="1" ht="11.25" x14ac:dyDescent="0.2">
      <c r="A68" s="504">
        <v>22</v>
      </c>
      <c r="B68" s="443" t="str">
        <f t="shared" si="9"/>
        <v/>
      </c>
      <c r="C68" s="444" t="str">
        <f t="shared" si="10"/>
        <v/>
      </c>
      <c r="D68" s="3" t="str">
        <f t="shared" si="11"/>
        <v/>
      </c>
      <c r="E68" s="507" t="str">
        <v/>
      </c>
      <c r="F68" s="458" t="str">
        <v/>
      </c>
      <c r="G68" s="458" t="str">
        <v/>
      </c>
      <c r="H68" s="458" t="str">
        <v/>
      </c>
      <c r="I68" s="458" t="str">
        <v/>
      </c>
      <c r="J68" s="458" t="str">
        <v/>
      </c>
      <c r="K68" s="458" t="str">
        <v/>
      </c>
      <c r="L68" s="458" t="str">
        <v/>
      </c>
      <c r="M68" s="458" t="str">
        <v/>
      </c>
      <c r="N68" s="458" t="str">
        <v/>
      </c>
      <c r="O68" s="458" t="str">
        <v/>
      </c>
      <c r="P68" s="458" t="str">
        <v/>
      </c>
      <c r="Q68" s="458" t="str">
        <v/>
      </c>
      <c r="R68" s="458" t="str">
        <v/>
      </c>
      <c r="S68" s="458" t="str">
        <v/>
      </c>
      <c r="T68" s="458" t="str">
        <v/>
      </c>
      <c r="U68" s="458" t="str">
        <v/>
      </c>
      <c r="V68" s="458" t="str">
        <v/>
      </c>
      <c r="W68" s="458" t="str">
        <v/>
      </c>
      <c r="X68" s="458" t="str">
        <v/>
      </c>
      <c r="Y68" s="458" t="str">
        <f t="array" ref="Y68:Y75">TRANSPOSE(Z67:AG67)</f>
        <v/>
      </c>
      <c r="Z68" s="510"/>
      <c r="AA68" s="496" t="str">
        <f>IF(OR($B$28="",$D$28&lt;&gt;"",$D$27&lt;&gt;""),"",IF(AND(AA$27=1,$Z$28=1),"S+",IF(AND(AA$27=-1,$Z$28=-1),"R–",IF(AND(AA$27="",$Z$28=""),"IR",""))))</f>
        <v/>
      </c>
      <c r="AB68" s="496" t="str">
        <f>IF(OR($B$29="",$D$29&lt;&gt;"",$D$27&lt;&gt;""),"",IF(AND(AB$27=1,$Z$29=1),"S+",IF(AND(AB$27=-1,$Z$29=-1),"R–",IF(AND(AB$27="",$Z$29=""),"IR",""))))</f>
        <v/>
      </c>
      <c r="AC68" s="496" t="str">
        <f>IF(OR($B$30="",$D$30&lt;&gt;"",$D$27&lt;&gt;""),"",IF(AND(AC$27=1,$Z$30=1),"S+",IF(AND(AC$27=-1,$Z$30=-1),"R–",IF(AND(AC$27="",$Z$30=""),"IR",""))))</f>
        <v/>
      </c>
      <c r="AD68" s="496" t="str">
        <f>IF(OR($B$31="",$D$31&lt;&gt;"",$D$27&lt;&gt;""),"",IF(AND(AD$27=1,$Z$31=1),"S+",IF(AND(AD$27=-1,$Z$31=-1),"R–",IF(AND(AD$27="",$Z$31=""),"IR",""))))</f>
        <v/>
      </c>
      <c r="AE68" s="496" t="str">
        <f>IF(OR($B$32="",$D$32&lt;&gt;"",$D$27&lt;&gt;""),"",IF(AND(AE$27=1,$Z$32=1),"S+",IF(AND(AE$27=-1,$Z$32=-1),"R–",IF(AND(AE$27="",$Z$32=""),"IR",""))))</f>
        <v/>
      </c>
      <c r="AF68" s="496" t="str">
        <f>IF(OR($B$33="",$D$33&lt;&gt;"",$D$27&lt;&gt;""),"",IF(AND(AF$27=1,$Z$33=1),"S+",IF(AND(AF$27=-1,$Z$33=-1),"R–",IF(AND(AF$27="",$Z$33=""),"IR",""))))</f>
        <v/>
      </c>
      <c r="AG68" s="505" t="str">
        <f>IF(OR($B$34="",$D$34&lt;&gt;"",$D$27&lt;&gt;""),"",IF(AND(AG$27=1,$Z$34=1),"S+",IF(AND(AG$27=-1,$Z$34=-1),"R–",IF(AND(AG$27="",$Z$34=""),"IR",""))))</f>
        <v/>
      </c>
      <c r="AH68" s="506" t="str">
        <f>IF(OR($B68="",$D68&lt;&gt;""),"",COUNTIF($AA68:$AG68,AH$45)+COUNTIF($Z47:$Z67,AH$45))</f>
        <v/>
      </c>
      <c r="AI68" s="444" t="str">
        <f>IF(OR($B68="",$D68&lt;&gt;""),"",COUNTIF($AA68:$AG68,AI$45)+COUNTIF($Z47:$Z67,AI$45))</f>
        <v/>
      </c>
      <c r="AJ68" s="3" t="str">
        <f>IF(OR($B68="",$D68&lt;&gt;""),"",COUNTIF($AA68:$AG68,AJ$45)+COUNTIF($Z47:$Z67,AJ$45))</f>
        <v/>
      </c>
      <c r="AK68" s="545"/>
      <c r="AL68" s="545"/>
      <c r="AM68" s="545"/>
      <c r="AN68" s="501"/>
      <c r="AO68" s="501"/>
      <c r="AP68" s="501"/>
      <c r="AQ68" s="501"/>
      <c r="AR68" s="502"/>
      <c r="AS68" s="502"/>
      <c r="AT68" s="502"/>
      <c r="AU68" s="502"/>
      <c r="AV68" s="502"/>
      <c r="AW68" s="502"/>
      <c r="AX68" s="502"/>
      <c r="AY68" s="502"/>
      <c r="AZ68" s="502"/>
      <c r="BA68" s="502"/>
      <c r="BB68" s="502"/>
      <c r="BC68" s="502"/>
      <c r="BD68" s="502"/>
      <c r="BE68" s="502"/>
      <c r="BF68" s="502"/>
    </row>
    <row r="69" spans="1:58" s="503" customFormat="1" ht="11.25" x14ac:dyDescent="0.2">
      <c r="A69" s="504">
        <v>23</v>
      </c>
      <c r="B69" s="443" t="str">
        <f t="shared" si="9"/>
        <v/>
      </c>
      <c r="C69" s="444" t="str">
        <f t="shared" si="10"/>
        <v/>
      </c>
      <c r="D69" s="3" t="str">
        <f t="shared" si="11"/>
        <v/>
      </c>
      <c r="E69" s="507" t="str">
        <v/>
      </c>
      <c r="F69" s="458" t="str">
        <v/>
      </c>
      <c r="G69" s="458" t="str">
        <v/>
      </c>
      <c r="H69" s="458" t="str">
        <v/>
      </c>
      <c r="I69" s="458" t="str">
        <v/>
      </c>
      <c r="J69" s="458" t="str">
        <v/>
      </c>
      <c r="K69" s="458" t="str">
        <v/>
      </c>
      <c r="L69" s="458" t="str">
        <v/>
      </c>
      <c r="M69" s="458" t="str">
        <v/>
      </c>
      <c r="N69" s="458" t="str">
        <v/>
      </c>
      <c r="O69" s="458" t="str">
        <v/>
      </c>
      <c r="P69" s="458" t="str">
        <v/>
      </c>
      <c r="Q69" s="458" t="str">
        <v/>
      </c>
      <c r="R69" s="458" t="str">
        <v/>
      </c>
      <c r="S69" s="458" t="str">
        <v/>
      </c>
      <c r="T69" s="458" t="str">
        <v/>
      </c>
      <c r="U69" s="458" t="str">
        <v/>
      </c>
      <c r="V69" s="458" t="str">
        <v/>
      </c>
      <c r="W69" s="458" t="str">
        <v/>
      </c>
      <c r="X69" s="458" t="str">
        <v/>
      </c>
      <c r="Y69" s="458" t="str">
        <v/>
      </c>
      <c r="Z69" s="458" t="str">
        <f t="array" ref="Z69:Z75">TRANSPOSE(AA68:AG68)</f>
        <v/>
      </c>
      <c r="AA69" s="510"/>
      <c r="AB69" s="496" t="str">
        <f>IF(OR($B$29="",$D$29&lt;&gt;"",$D$28&lt;&gt;""),"",IF(AND(AB$28=1,$AA$29=1),"S+",IF(AND(AB$28=-1,$AA$29=-1),"R–",IF(AND(AB$28="",$AA$29=""),"IR",""))))</f>
        <v/>
      </c>
      <c r="AC69" s="496" t="str">
        <f>IF(OR($B$30="",$D$30&lt;&gt;"",$D$28&lt;&gt;""),"",IF(AND(AC$28=1,$AA$30=1),"S+",IF(AND(AC$28=-1,$AA$30=-1),"R–",IF(AND(AC$28="",$AA$30=""),"IR",""))))</f>
        <v/>
      </c>
      <c r="AD69" s="496" t="str">
        <f>IF(OR($B$31="",$D$31&lt;&gt;"",$D$28&lt;&gt;""),"",IF(AND(AD$28=1,$AA$31=1),"S+",IF(AND(AD$28=-1,$AA$31=-1),"R–",IF(AND(AD$28="",$AA$31=""),"IR",""))))</f>
        <v/>
      </c>
      <c r="AE69" s="496" t="str">
        <f>IF(OR($B$32="",$D$32&lt;&gt;"",$D$28&lt;&gt;""),"",IF(AND(AE$28=1,$AA$32=1),"S+",IF(AND(AE$28=-1,$AA$32=-1),"R–",IF(AND(AE$28="",$AA$32=""),"IR",""))))</f>
        <v/>
      </c>
      <c r="AF69" s="496" t="str">
        <f>IF(OR($B$33="",$D$33&lt;&gt;"",$D$28&lt;&gt;""),"",IF(AND(AF$28=1,$AA$33=1),"S+",IF(AND(AF$28=-1,$AA$33=-1),"R–",IF(AND(AF$28="",$AA$33=""),"IR",""))))</f>
        <v/>
      </c>
      <c r="AG69" s="505" t="str">
        <f>IF(OR($B$34="",$D$34&lt;&gt;"",$D$28&lt;&gt;""),"",IF(AND(AG$28=1,$AA$34=1),"S+",IF(AND(AG$28=-1,$AA$34=-1),"R–",IF(AND(AG$28="",$AA$34=""),"IR",""))))</f>
        <v/>
      </c>
      <c r="AH69" s="506" t="str">
        <f>IF(OR($B69="",$D69&lt;&gt;""),"",COUNTIF($AB69:$AG69,AH$45)+COUNTIF($AA47:$AA68,AH$45))</f>
        <v/>
      </c>
      <c r="AI69" s="444" t="str">
        <f>IF(OR($B69="",$D69&lt;&gt;""),"",COUNTIF($AB69:$AG69,AI$45)+COUNTIF($AA47:$AA68,AI$45))</f>
        <v/>
      </c>
      <c r="AJ69" s="3" t="str">
        <f>IF(OR($B69="",$D69&lt;&gt;""),"",COUNTIF($AB69:$AG69,AJ$45)+COUNTIF($AA47:$AA68,AJ$45))</f>
        <v/>
      </c>
      <c r="AK69" s="545"/>
      <c r="AL69" s="545"/>
      <c r="AM69" s="545"/>
      <c r="AN69" s="501"/>
      <c r="AO69" s="501"/>
      <c r="AP69" s="501"/>
      <c r="AQ69" s="501"/>
      <c r="AR69" s="502"/>
      <c r="AS69" s="502"/>
      <c r="AT69" s="502"/>
      <c r="AU69" s="502"/>
      <c r="AV69" s="502"/>
      <c r="AW69" s="502"/>
      <c r="AX69" s="502"/>
      <c r="AY69" s="502"/>
      <c r="AZ69" s="502"/>
      <c r="BA69" s="502"/>
      <c r="BB69" s="502"/>
      <c r="BC69" s="502"/>
      <c r="BD69" s="502"/>
      <c r="BE69" s="502"/>
      <c r="BF69" s="502"/>
    </row>
    <row r="70" spans="1:58" s="503" customFormat="1" ht="11.25" x14ac:dyDescent="0.2">
      <c r="A70" s="504">
        <v>24</v>
      </c>
      <c r="B70" s="443" t="str">
        <f t="shared" si="9"/>
        <v/>
      </c>
      <c r="C70" s="444" t="str">
        <f t="shared" si="10"/>
        <v/>
      </c>
      <c r="D70" s="3" t="str">
        <f t="shared" si="11"/>
        <v/>
      </c>
      <c r="E70" s="507" t="str">
        <v/>
      </c>
      <c r="F70" s="458" t="str">
        <v/>
      </c>
      <c r="G70" s="458" t="str">
        <v/>
      </c>
      <c r="H70" s="458" t="str">
        <v/>
      </c>
      <c r="I70" s="458" t="str">
        <v/>
      </c>
      <c r="J70" s="458" t="str">
        <v/>
      </c>
      <c r="K70" s="458" t="str">
        <v/>
      </c>
      <c r="L70" s="458" t="str">
        <v/>
      </c>
      <c r="M70" s="458" t="str">
        <v/>
      </c>
      <c r="N70" s="458" t="str">
        <v/>
      </c>
      <c r="O70" s="458" t="str">
        <v/>
      </c>
      <c r="P70" s="458" t="str">
        <v/>
      </c>
      <c r="Q70" s="458" t="str">
        <v/>
      </c>
      <c r="R70" s="458" t="str">
        <v/>
      </c>
      <c r="S70" s="458" t="str">
        <v/>
      </c>
      <c r="T70" s="458" t="str">
        <v/>
      </c>
      <c r="U70" s="458" t="str">
        <v/>
      </c>
      <c r="V70" s="458" t="str">
        <v/>
      </c>
      <c r="W70" s="458" t="str">
        <v/>
      </c>
      <c r="X70" s="458" t="str">
        <v/>
      </c>
      <c r="Y70" s="458" t="str">
        <v/>
      </c>
      <c r="Z70" s="458" t="str">
        <v/>
      </c>
      <c r="AA70" s="453" t="str">
        <f t="array" ref="AA70:AA75">TRANSPOSE(AB69:AG69)</f>
        <v/>
      </c>
      <c r="AB70" s="510"/>
      <c r="AC70" s="496" t="str">
        <f>IF(OR($B$30="",$D$30&lt;&gt;"",$D$29&lt;&gt;""),"",IF(AND(AC$29=1,$AB$30=1),"S+",IF(AND(AC$29=-1,$AB$30=-1),"R–",IF(AND(AC$29="",$AB$30=""),"IR",""))))</f>
        <v/>
      </c>
      <c r="AD70" s="496" t="str">
        <f>IF(OR($B$31="",$D$31&lt;&gt;"",$D$29&lt;&gt;""),"",IF(AND(AD$29=1,$AB$31=1),"S+",IF(AND(AD$29=-1,$AB$31=-1),"R–",IF(AND(AD$29="",$AB$31=""),"IR",""))))</f>
        <v/>
      </c>
      <c r="AE70" s="496" t="str">
        <f>IF(OR($B$32="",$D$32&lt;&gt;"",$D$29&lt;&gt;""),"",IF(AND(AE$29=1,$AB$32=1),"S+",IF(AND(AE$29=-1,$AB$32=-1),"R–",IF(AND(AE$29="",$AB$32=""),"IR",""))))</f>
        <v/>
      </c>
      <c r="AF70" s="496" t="str">
        <f>IF(OR($B$33="",$D$33&lt;&gt;"",$D$29&lt;&gt;""),"",IF(AND(AF$29=1,$AB$33=1),"S+",IF(AND(AF$29=-1,$AB$33=-1),"R–",IF(AND(AF$29="",$AB$33=""),"IR",""))))</f>
        <v/>
      </c>
      <c r="AG70" s="505" t="str">
        <f>IF(OR($B$34="",$D$34&lt;&gt;"",$D$29&lt;&gt;""),"",IF(AND(AG$29=1,$AB$34=1),"S+",IF(AND(AG$29=-1,$AB$34=-1),"R–",IF(AND(AG$29="",$AB$34=""),"IR",""))))</f>
        <v/>
      </c>
      <c r="AH70" s="506" t="str">
        <f>IF(OR($B70="",$D70&lt;&gt;""),"",COUNTIF($AC70:$AG70,AH$45)+COUNTIF($AB47:$AB69,AH$45))</f>
        <v/>
      </c>
      <c r="AI70" s="444" t="str">
        <f>IF(OR($B70="",$D70&lt;&gt;""),"",COUNTIF($AC70:$AG70,AI$45)+COUNTIF($AB47:$AB69,AI$45))</f>
        <v/>
      </c>
      <c r="AJ70" s="3" t="str">
        <f>IF(OR($B70="",$D70&lt;&gt;""),"",COUNTIF($AC70:$AG70,AJ$45)+COUNTIF($AB47:$AB69,AJ$45))</f>
        <v/>
      </c>
      <c r="AK70" s="545"/>
      <c r="AL70" s="545"/>
      <c r="AM70" s="545"/>
      <c r="AN70" s="501"/>
      <c r="AO70" s="501"/>
      <c r="AP70" s="501"/>
      <c r="AQ70" s="501"/>
      <c r="AR70" s="502"/>
      <c r="AS70" s="502"/>
      <c r="AT70" s="502"/>
      <c r="AU70" s="502"/>
      <c r="AV70" s="502"/>
      <c r="AW70" s="502"/>
      <c r="AX70" s="502"/>
      <c r="AY70" s="502"/>
      <c r="AZ70" s="502"/>
      <c r="BA70" s="502"/>
      <c r="BB70" s="502"/>
      <c r="BC70" s="502"/>
      <c r="BD70" s="502"/>
      <c r="BE70" s="502"/>
      <c r="BF70" s="502"/>
    </row>
    <row r="71" spans="1:58" s="503" customFormat="1" ht="11.25" x14ac:dyDescent="0.2">
      <c r="A71" s="504">
        <v>25</v>
      </c>
      <c r="B71" s="443" t="str">
        <f t="shared" si="9"/>
        <v/>
      </c>
      <c r="C71" s="444" t="str">
        <f t="shared" si="10"/>
        <v/>
      </c>
      <c r="D71" s="3" t="str">
        <f t="shared" si="11"/>
        <v/>
      </c>
      <c r="E71" s="507" t="str">
        <v/>
      </c>
      <c r="F71" s="458" t="str">
        <v/>
      </c>
      <c r="G71" s="458" t="str">
        <v/>
      </c>
      <c r="H71" s="458" t="str">
        <v/>
      </c>
      <c r="I71" s="458" t="str">
        <v/>
      </c>
      <c r="J71" s="458" t="str">
        <v/>
      </c>
      <c r="K71" s="458" t="str">
        <v/>
      </c>
      <c r="L71" s="458" t="str">
        <v/>
      </c>
      <c r="M71" s="458" t="str">
        <v/>
      </c>
      <c r="N71" s="458" t="str">
        <v/>
      </c>
      <c r="O71" s="458" t="str">
        <v/>
      </c>
      <c r="P71" s="458" t="str">
        <v/>
      </c>
      <c r="Q71" s="458" t="str">
        <v/>
      </c>
      <c r="R71" s="458" t="str">
        <v/>
      </c>
      <c r="S71" s="458" t="str">
        <v/>
      </c>
      <c r="T71" s="458" t="str">
        <v/>
      </c>
      <c r="U71" s="458" t="str">
        <v/>
      </c>
      <c r="V71" s="458" t="str">
        <v/>
      </c>
      <c r="W71" s="458" t="str">
        <v/>
      </c>
      <c r="X71" s="458" t="str">
        <v/>
      </c>
      <c r="Y71" s="458" t="str">
        <v/>
      </c>
      <c r="Z71" s="458" t="str">
        <v/>
      </c>
      <c r="AA71" s="453" t="str">
        <v/>
      </c>
      <c r="AB71" s="453" t="str">
        <f t="array" ref="AB71:AB75">TRANSPOSE(AC70:AG70)</f>
        <v/>
      </c>
      <c r="AC71" s="510"/>
      <c r="AD71" s="496" t="str">
        <f>IF(OR($B$31="",$D$31&lt;&gt;"",$D$30&lt;&gt;""),"",IF(AND(AD$30=1,$AC$31=1),"S+",IF(AND(AD$30=-1,$AC$31=-1),"R–",IF(AND(AD$30="",$AC$31=""),"IR",""))))</f>
        <v/>
      </c>
      <c r="AE71" s="496" t="str">
        <f>IF(OR($B$32="",$D$32&lt;&gt;"",$D$30&lt;&gt;""),"",IF(AND(AE$30=1,$AC$32=1),"S+",IF(AND(AE$30=-1,$AC$32=-1),"R–",IF(AND(AE$30="",$AC$32=""),"IR",""))))</f>
        <v/>
      </c>
      <c r="AF71" s="496" t="str">
        <f>IF(OR($B$33="",$D$33&lt;&gt;"",$D$30&lt;&gt;""),"",IF(AND(AF$30=1,$AC$33=1),"S+",IF(AND(AF$30=-1,$AC$33=-1),"R–",IF(AND(AF$30="",$AC$33=""),"IR",""))))</f>
        <v/>
      </c>
      <c r="AG71" s="505" t="str">
        <f>IF(OR($B$34="",$D$34&lt;&gt;"",$D$30&lt;&gt;""),"",IF(AND(AG$30=1,$AC$34=1),"S+",IF(AND(AG$30=-1,$AC$34=-1),"R–",IF(AND(AG$30="",$AC$34=""),"IR",""))))</f>
        <v/>
      </c>
      <c r="AH71" s="506" t="str">
        <f>IF(OR($B71="",$D71&lt;&gt;""),"",COUNTIF($AD71:$AG71,AH$45)+COUNTIF($AC47:$AC70,AH$45))</f>
        <v/>
      </c>
      <c r="AI71" s="444" t="str">
        <f>IF(OR($B71="",$D71&lt;&gt;""),"",COUNTIF($AD71:$AG71,AI$45)+COUNTIF($AC47:$AC70,AI$45))</f>
        <v/>
      </c>
      <c r="AJ71" s="3" t="str">
        <f>IF(OR($B71="",$D71&lt;&gt;""),"",COUNTIF($AD71:$AG71,AJ$45)+COUNTIF($AC47:$AC70,AJ$45))</f>
        <v/>
      </c>
      <c r="AK71" s="545"/>
      <c r="AL71" s="545"/>
      <c r="AM71" s="545"/>
      <c r="AN71" s="501"/>
      <c r="AO71" s="501"/>
      <c r="AP71" s="501"/>
      <c r="AQ71" s="501"/>
      <c r="AR71" s="502"/>
      <c r="AS71" s="502"/>
      <c r="AT71" s="502"/>
      <c r="AU71" s="502"/>
      <c r="AV71" s="502"/>
      <c r="AW71" s="502"/>
      <c r="AX71" s="502"/>
      <c r="AY71" s="502"/>
      <c r="AZ71" s="502"/>
      <c r="BA71" s="502"/>
      <c r="BB71" s="502"/>
      <c r="BC71" s="502"/>
      <c r="BD71" s="502"/>
      <c r="BE71" s="502"/>
      <c r="BF71" s="502"/>
    </row>
    <row r="72" spans="1:58" s="503" customFormat="1" ht="11.25" x14ac:dyDescent="0.2">
      <c r="A72" s="504">
        <v>26</v>
      </c>
      <c r="B72" s="443" t="str">
        <f t="shared" si="9"/>
        <v/>
      </c>
      <c r="C72" s="444" t="str">
        <f t="shared" si="10"/>
        <v/>
      </c>
      <c r="D72" s="3" t="str">
        <f t="shared" si="11"/>
        <v/>
      </c>
      <c r="E72" s="507" t="str">
        <v/>
      </c>
      <c r="F72" s="458" t="str">
        <v/>
      </c>
      <c r="G72" s="458" t="str">
        <v/>
      </c>
      <c r="H72" s="458" t="str">
        <v/>
      </c>
      <c r="I72" s="458" t="str">
        <v/>
      </c>
      <c r="J72" s="458" t="str">
        <v/>
      </c>
      <c r="K72" s="458" t="str">
        <v/>
      </c>
      <c r="L72" s="458" t="str">
        <v/>
      </c>
      <c r="M72" s="458" t="str">
        <v/>
      </c>
      <c r="N72" s="458" t="str">
        <v/>
      </c>
      <c r="O72" s="458" t="str">
        <v/>
      </c>
      <c r="P72" s="458" t="str">
        <v/>
      </c>
      <c r="Q72" s="458" t="str">
        <v/>
      </c>
      <c r="R72" s="458" t="str">
        <v/>
      </c>
      <c r="S72" s="458" t="str">
        <v/>
      </c>
      <c r="T72" s="458" t="str">
        <v/>
      </c>
      <c r="U72" s="458" t="str">
        <v/>
      </c>
      <c r="V72" s="458" t="str">
        <v/>
      </c>
      <c r="W72" s="458" t="str">
        <v/>
      </c>
      <c r="X72" s="458" t="str">
        <v/>
      </c>
      <c r="Y72" s="458" t="str">
        <v/>
      </c>
      <c r="Z72" s="458" t="str">
        <v/>
      </c>
      <c r="AA72" s="453" t="str">
        <v/>
      </c>
      <c r="AB72" s="453" t="str">
        <v/>
      </c>
      <c r="AC72" s="453" t="str">
        <f t="array" ref="AC72:AC75">TRANSPOSE(AD71:AG71)</f>
        <v/>
      </c>
      <c r="AD72" s="510"/>
      <c r="AE72" s="496" t="str">
        <f>IF(OR($B$32="",$D$32&lt;&gt;"",$D$31&lt;&gt;""),"",IF(AND(AE$31=1,$AD$32=1),"S+",IF(AND(AE$31=-1,$AD$32=-1),"R–",IF(AND(AE$31="",$AD$32=""),"IR",""))))</f>
        <v/>
      </c>
      <c r="AF72" s="496" t="str">
        <f>IF(OR($B$33="",$D$33&lt;&gt;"",$D$31&lt;&gt;""),"",IF(AND(AF$31=1,$AD$33=1),"S+",IF(AND(AF$31=-1,$AD$33=-1),"R–",IF(AND(AF$31="",$AD$33=""),"IR",""))))</f>
        <v/>
      </c>
      <c r="AG72" s="505" t="str">
        <f>IF(OR($B$34="",$D$34&lt;&gt;"",$D$31&lt;&gt;""),"",IF(AND(AG$31=1,$AD$34=1),"S+",IF(AND(AG$31=-1,$AD$34=-1),"R–",IF(AND(AG$31="",$AD$34=""),"IR",""))))</f>
        <v/>
      </c>
      <c r="AH72" s="506" t="str">
        <f>IF(OR($B72="",$D72&lt;&gt;""),"",COUNTIF($AE72:$AG72,AH$45)+COUNTIF($AD47:$AD71,AH$45))</f>
        <v/>
      </c>
      <c r="AI72" s="444" t="str">
        <f>IF(OR($B72="",$D72&lt;&gt;""),"",COUNTIF($AE72:$AG72,AI$45)+COUNTIF($AD47:$AD71,AI$45))</f>
        <v/>
      </c>
      <c r="AJ72" s="3" t="str">
        <f>IF(OR($B72="",$D72&lt;&gt;""),"",COUNTIF($AE72:$AG72,AJ$45)+COUNTIF($AD47:$AD71,AJ$45))</f>
        <v/>
      </c>
      <c r="AK72" s="545"/>
      <c r="AL72" s="545"/>
      <c r="AM72" s="545"/>
      <c r="AN72" s="501"/>
      <c r="AO72" s="501"/>
      <c r="AP72" s="501"/>
      <c r="AQ72" s="501"/>
      <c r="AR72" s="502"/>
      <c r="AS72" s="502"/>
      <c r="AT72" s="502"/>
      <c r="AU72" s="502"/>
      <c r="AV72" s="502"/>
      <c r="AW72" s="502"/>
      <c r="AX72" s="502"/>
      <c r="AY72" s="502"/>
      <c r="AZ72" s="502"/>
      <c r="BA72" s="502"/>
      <c r="BB72" s="502"/>
      <c r="BC72" s="502"/>
      <c r="BD72" s="502"/>
      <c r="BE72" s="502"/>
      <c r="BF72" s="502"/>
    </row>
    <row r="73" spans="1:58" s="503" customFormat="1" ht="11.25" x14ac:dyDescent="0.2">
      <c r="A73" s="504">
        <v>27</v>
      </c>
      <c r="B73" s="443" t="str">
        <f t="shared" si="9"/>
        <v/>
      </c>
      <c r="C73" s="444" t="str">
        <f t="shared" si="10"/>
        <v/>
      </c>
      <c r="D73" s="3" t="str">
        <f t="shared" si="11"/>
        <v/>
      </c>
      <c r="E73" s="507" t="str">
        <v/>
      </c>
      <c r="F73" s="458" t="str">
        <v/>
      </c>
      <c r="G73" s="458" t="str">
        <v/>
      </c>
      <c r="H73" s="458" t="str">
        <v/>
      </c>
      <c r="I73" s="458" t="str">
        <v/>
      </c>
      <c r="J73" s="458" t="str">
        <v/>
      </c>
      <c r="K73" s="458" t="str">
        <v/>
      </c>
      <c r="L73" s="458" t="str">
        <v/>
      </c>
      <c r="M73" s="458" t="str">
        <v/>
      </c>
      <c r="N73" s="458" t="str">
        <v/>
      </c>
      <c r="O73" s="458" t="str">
        <v/>
      </c>
      <c r="P73" s="458" t="str">
        <v/>
      </c>
      <c r="Q73" s="458" t="str">
        <v/>
      </c>
      <c r="R73" s="458" t="str">
        <v/>
      </c>
      <c r="S73" s="458" t="str">
        <v/>
      </c>
      <c r="T73" s="458" t="str">
        <v/>
      </c>
      <c r="U73" s="458" t="str">
        <v/>
      </c>
      <c r="V73" s="458" t="str">
        <v/>
      </c>
      <c r="W73" s="458" t="str">
        <v/>
      </c>
      <c r="X73" s="458" t="str">
        <v/>
      </c>
      <c r="Y73" s="458" t="str">
        <v/>
      </c>
      <c r="Z73" s="458" t="str">
        <v/>
      </c>
      <c r="AA73" s="453" t="str">
        <v/>
      </c>
      <c r="AB73" s="453" t="str">
        <v/>
      </c>
      <c r="AC73" s="453" t="str">
        <v/>
      </c>
      <c r="AD73" s="453" t="str">
        <f t="array" ref="AD73:AD75">TRANSPOSE(AE72:AG72)</f>
        <v/>
      </c>
      <c r="AE73" s="510"/>
      <c r="AF73" s="496" t="str">
        <f>IF(OR($B$33="",$D$33&lt;&gt;"",$D$32&lt;&gt;""),"",IF(AND(AF$32=1,$AE$33=1),"S+",IF(AND(AF$32=-1,$AE$33=-1),"R–",IF(AND(AF$32="",$AE$33=""),"IR",""))))</f>
        <v/>
      </c>
      <c r="AG73" s="505" t="str">
        <f>IF(OR($B$34="",$D$34&lt;&gt;"",$D$32&lt;&gt;""),"",IF(AND(AG$32=1,$AE$34=1),"S+",IF(AND(AG$32=-1,$AE$34=-1),"R–",IF(AND(AG$32="",$AE$34=""),"IR",""))))</f>
        <v/>
      </c>
      <c r="AH73" s="506" t="str">
        <f>IF(OR($B73="",$D73&lt;&gt;""),"",COUNTIF($AF73:$AG73,AH$45)+COUNTIF($AE47:$AE72,AH$45))</f>
        <v/>
      </c>
      <c r="AI73" s="444" t="str">
        <f>IF(OR($B73="",$D73&lt;&gt;""),"",COUNTIF($AF73:$AG73,AI$45)+COUNTIF($AE47:$AE72,AI$45))</f>
        <v/>
      </c>
      <c r="AJ73" s="3" t="str">
        <f>IF(OR($B73="",$D73&lt;&gt;""),"",COUNTIF($AF73:$AG73,AJ$45)+COUNTIF($AE47:$AE72,AJ$45))</f>
        <v/>
      </c>
      <c r="AK73" s="545"/>
      <c r="AL73" s="545"/>
      <c r="AM73" s="545"/>
      <c r="AN73" s="501"/>
      <c r="AO73" s="501"/>
      <c r="AP73" s="501"/>
      <c r="AQ73" s="501"/>
      <c r="AR73" s="502"/>
      <c r="AS73" s="502"/>
      <c r="AT73" s="502"/>
      <c r="AU73" s="502"/>
      <c r="AV73" s="502"/>
      <c r="AW73" s="502"/>
      <c r="AX73" s="502"/>
      <c r="AY73" s="502"/>
      <c r="AZ73" s="502"/>
      <c r="BA73" s="502"/>
      <c r="BB73" s="502"/>
      <c r="BC73" s="502"/>
      <c r="BD73" s="502"/>
      <c r="BE73" s="502"/>
      <c r="BF73" s="502"/>
    </row>
    <row r="74" spans="1:58" s="503" customFormat="1" ht="11.25" x14ac:dyDescent="0.2">
      <c r="A74" s="504">
        <v>28</v>
      </c>
      <c r="B74" s="443" t="str">
        <f t="shared" si="9"/>
        <v/>
      </c>
      <c r="C74" s="444" t="str">
        <f t="shared" si="10"/>
        <v/>
      </c>
      <c r="D74" s="3" t="str">
        <f t="shared" si="11"/>
        <v/>
      </c>
      <c r="E74" s="507" t="str">
        <v/>
      </c>
      <c r="F74" s="458" t="str">
        <v/>
      </c>
      <c r="G74" s="458" t="str">
        <v/>
      </c>
      <c r="H74" s="458" t="str">
        <v/>
      </c>
      <c r="I74" s="458" t="str">
        <v/>
      </c>
      <c r="J74" s="458" t="str">
        <v/>
      </c>
      <c r="K74" s="458" t="str">
        <v/>
      </c>
      <c r="L74" s="458" t="str">
        <v/>
      </c>
      <c r="M74" s="458" t="str">
        <v/>
      </c>
      <c r="N74" s="458" t="str">
        <v/>
      </c>
      <c r="O74" s="458" t="str">
        <v/>
      </c>
      <c r="P74" s="458" t="str">
        <v/>
      </c>
      <c r="Q74" s="458" t="str">
        <v/>
      </c>
      <c r="R74" s="458" t="str">
        <v/>
      </c>
      <c r="S74" s="458" t="str">
        <v/>
      </c>
      <c r="T74" s="458" t="str">
        <v/>
      </c>
      <c r="U74" s="458" t="str">
        <v/>
      </c>
      <c r="V74" s="458" t="str">
        <v/>
      </c>
      <c r="W74" s="458" t="str">
        <v/>
      </c>
      <c r="X74" s="458" t="str">
        <v/>
      </c>
      <c r="Y74" s="458" t="str">
        <v/>
      </c>
      <c r="Z74" s="458" t="str">
        <v/>
      </c>
      <c r="AA74" s="453" t="str">
        <v/>
      </c>
      <c r="AB74" s="453" t="str">
        <v/>
      </c>
      <c r="AC74" s="453" t="str">
        <v/>
      </c>
      <c r="AD74" s="453" t="str">
        <v/>
      </c>
      <c r="AE74" s="453" t="str">
        <f t="array" ref="AE74:AE75">TRANSPOSE(AF73:AG73)</f>
        <v/>
      </c>
      <c r="AF74" s="510"/>
      <c r="AG74" s="505" t="str">
        <f>IF(OR($B$34="",$D$34&lt;&gt;"",$D$33&lt;&gt;""),"",IF(AND(AG$33=1,$AF$34=1),"S+",IF(AND(AG$33=-1,$AF$34=-1),"R–",IF(AND(AG$33="",$AF$34=""),"IR",""))))</f>
        <v/>
      </c>
      <c r="AH74" s="506" t="str">
        <f>IF(OR($B74="",$D74&lt;&gt;""),"",COUNTIF($AG74,AH$45)+COUNTIF($AF47:$AF73,AH$45))</f>
        <v/>
      </c>
      <c r="AI74" s="444" t="str">
        <f>IF(OR($B74="",$D74&lt;&gt;""),"",COUNTIF($AG74,AI$45)+COUNTIF($AF47:$AF73,AI$45))</f>
        <v/>
      </c>
      <c r="AJ74" s="3" t="str">
        <f>IF(OR($B74="",$D74&lt;&gt;""),"",COUNTIF($AG74,AJ$45)+COUNTIF($AF47:$AF73,AJ$45))</f>
        <v/>
      </c>
      <c r="AK74" s="545"/>
      <c r="AL74" s="545"/>
      <c r="AM74" s="545"/>
      <c r="AN74" s="501"/>
      <c r="AO74" s="501"/>
      <c r="AP74" s="501"/>
      <c r="AQ74" s="501"/>
      <c r="AR74" s="502"/>
      <c r="AS74" s="502"/>
      <c r="AT74" s="502"/>
      <c r="AU74" s="502"/>
      <c r="AV74" s="502"/>
      <c r="AW74" s="502"/>
      <c r="AX74" s="502"/>
      <c r="AY74" s="502"/>
      <c r="AZ74" s="502"/>
      <c r="BA74" s="502"/>
      <c r="BB74" s="502"/>
      <c r="BC74" s="502"/>
      <c r="BD74" s="502"/>
      <c r="BE74" s="502"/>
      <c r="BF74" s="502"/>
    </row>
    <row r="75" spans="1:58" s="503" customFormat="1" ht="11.25" x14ac:dyDescent="0.2">
      <c r="A75" s="511">
        <v>29</v>
      </c>
      <c r="B75" s="445" t="str">
        <f t="shared" si="9"/>
        <v/>
      </c>
      <c r="C75" s="446" t="str">
        <f t="shared" si="10"/>
        <v/>
      </c>
      <c r="D75" s="30" t="str">
        <f t="shared" si="11"/>
        <v/>
      </c>
      <c r="E75" s="512" t="str">
        <v/>
      </c>
      <c r="F75" s="459" t="str">
        <v/>
      </c>
      <c r="G75" s="459" t="str">
        <v/>
      </c>
      <c r="H75" s="459" t="str">
        <v/>
      </c>
      <c r="I75" s="459" t="str">
        <v/>
      </c>
      <c r="J75" s="459" t="str">
        <v/>
      </c>
      <c r="K75" s="459" t="str">
        <v/>
      </c>
      <c r="L75" s="459" t="str">
        <v/>
      </c>
      <c r="M75" s="459" t="str">
        <v/>
      </c>
      <c r="N75" s="459" t="str">
        <v/>
      </c>
      <c r="O75" s="459" t="str">
        <v/>
      </c>
      <c r="P75" s="459" t="str">
        <v/>
      </c>
      <c r="Q75" s="459" t="str">
        <v/>
      </c>
      <c r="R75" s="459" t="str">
        <v/>
      </c>
      <c r="S75" s="459" t="str">
        <v/>
      </c>
      <c r="T75" s="459" t="str">
        <v/>
      </c>
      <c r="U75" s="459" t="str">
        <v/>
      </c>
      <c r="V75" s="459" t="str">
        <v/>
      </c>
      <c r="W75" s="459" t="str">
        <v/>
      </c>
      <c r="X75" s="459" t="str">
        <v/>
      </c>
      <c r="Y75" s="459" t="str">
        <v/>
      </c>
      <c r="Z75" s="459" t="str">
        <v/>
      </c>
      <c r="AA75" s="455" t="str">
        <v/>
      </c>
      <c r="AB75" s="455" t="str">
        <v/>
      </c>
      <c r="AC75" s="455" t="str">
        <v/>
      </c>
      <c r="AD75" s="455" t="str">
        <v/>
      </c>
      <c r="AE75" s="455" t="str">
        <v/>
      </c>
      <c r="AF75" s="455" t="str">
        <f t="array" ref="AF75">TRANSPOSE(AG74)</f>
        <v/>
      </c>
      <c r="AG75" s="514"/>
      <c r="AH75" s="517" t="str">
        <f>IF(OR($B75="",$D75&lt;&gt;""),"",COUNTIF($AG47:$AG74,AH$45))</f>
        <v/>
      </c>
      <c r="AI75" s="446" t="str">
        <f>IF(OR($B75="",$D75&lt;&gt;""),"",COUNTIF($AG47:$AG74,AI$45))</f>
        <v/>
      </c>
      <c r="AJ75" s="30" t="str">
        <f>IF(OR($B75="",$D75&lt;&gt;""),"",COUNTIF($AG47:$AG74,AJ$45))</f>
        <v/>
      </c>
      <c r="AK75" s="546"/>
      <c r="AL75" s="546"/>
      <c r="AM75" s="546"/>
      <c r="AN75" s="501"/>
      <c r="AO75" s="501"/>
      <c r="AP75" s="501"/>
      <c r="AQ75" s="501"/>
      <c r="AR75" s="502"/>
      <c r="AS75" s="502"/>
      <c r="AT75" s="502"/>
      <c r="AU75" s="502"/>
      <c r="AV75" s="502"/>
      <c r="AW75" s="502"/>
      <c r="AX75" s="502"/>
      <c r="AY75" s="502"/>
      <c r="AZ75" s="502"/>
      <c r="BA75" s="502"/>
      <c r="BB75" s="502"/>
      <c r="BC75" s="502"/>
      <c r="BD75" s="502"/>
      <c r="BE75" s="502"/>
      <c r="BF75" s="502"/>
    </row>
    <row r="76" spans="1:58" s="503" customFormat="1" ht="11.25" x14ac:dyDescent="0.2">
      <c r="A76" s="501"/>
      <c r="B76" s="523" t="s">
        <v>22</v>
      </c>
      <c r="C76" s="523"/>
      <c r="D76" s="523"/>
      <c r="E76" s="529" t="str">
        <f t="shared" ref="E76:AG76" si="12">IF(OR(E$44&lt;&gt;"",E$46=""),"",COUNTIF(E47:E75,"S+"))</f>
        <v/>
      </c>
      <c r="F76" s="529" t="str">
        <f t="shared" si="12"/>
        <v/>
      </c>
      <c r="G76" s="529" t="str">
        <f t="shared" si="12"/>
        <v/>
      </c>
      <c r="H76" s="529" t="str">
        <f t="shared" si="12"/>
        <v/>
      </c>
      <c r="I76" s="529" t="str">
        <f t="shared" si="12"/>
        <v/>
      </c>
      <c r="J76" s="529" t="str">
        <f t="shared" si="12"/>
        <v/>
      </c>
      <c r="K76" s="529" t="str">
        <f t="shared" si="12"/>
        <v/>
      </c>
      <c r="L76" s="529" t="str">
        <f t="shared" si="12"/>
        <v/>
      </c>
      <c r="M76" s="529" t="str">
        <f t="shared" si="12"/>
        <v/>
      </c>
      <c r="N76" s="529" t="str">
        <f t="shared" si="12"/>
        <v/>
      </c>
      <c r="O76" s="529" t="str">
        <f t="shared" si="12"/>
        <v/>
      </c>
      <c r="P76" s="529" t="str">
        <f t="shared" si="12"/>
        <v/>
      </c>
      <c r="Q76" s="529" t="str">
        <f t="shared" si="12"/>
        <v/>
      </c>
      <c r="R76" s="529" t="str">
        <f t="shared" si="12"/>
        <v/>
      </c>
      <c r="S76" s="529" t="str">
        <f t="shared" si="12"/>
        <v/>
      </c>
      <c r="T76" s="529" t="str">
        <f t="shared" si="12"/>
        <v/>
      </c>
      <c r="U76" s="529" t="str">
        <f t="shared" si="12"/>
        <v/>
      </c>
      <c r="V76" s="529" t="str">
        <f t="shared" si="12"/>
        <v/>
      </c>
      <c r="W76" s="529" t="str">
        <f t="shared" si="12"/>
        <v/>
      </c>
      <c r="X76" s="529" t="str">
        <f t="shared" si="12"/>
        <v/>
      </c>
      <c r="Y76" s="529" t="str">
        <f t="shared" si="12"/>
        <v/>
      </c>
      <c r="Z76" s="529" t="str">
        <f t="shared" si="12"/>
        <v/>
      </c>
      <c r="AA76" s="529" t="str">
        <f t="shared" si="12"/>
        <v/>
      </c>
      <c r="AB76" s="529" t="str">
        <f t="shared" si="12"/>
        <v/>
      </c>
      <c r="AC76" s="529" t="str">
        <f t="shared" si="12"/>
        <v/>
      </c>
      <c r="AD76" s="529" t="str">
        <f t="shared" si="12"/>
        <v/>
      </c>
      <c r="AE76" s="529" t="str">
        <f t="shared" si="12"/>
        <v/>
      </c>
      <c r="AF76" s="529" t="str">
        <f t="shared" si="12"/>
        <v/>
      </c>
      <c r="AG76" s="529" t="str">
        <f t="shared" si="12"/>
        <v/>
      </c>
      <c r="AH76" s="529" t="str">
        <f>IF(COUNT(AH$47:AH$75)=0,"",SUM(AH$47:AH$75))</f>
        <v/>
      </c>
      <c r="AI76" s="529" t="str">
        <f>IF(COUNT(AI$47:AI$75)=0,"",SUM(AI$47:AI$75))</f>
        <v/>
      </c>
      <c r="AJ76" s="529" t="str">
        <f>IF(COUNT(AJ$47:AJ$75)=0,"",SUM(AJ$47:AJ$75))</f>
        <v/>
      </c>
      <c r="AK76" s="529"/>
      <c r="AL76" s="529"/>
      <c r="AM76" s="529"/>
      <c r="AN76" s="501"/>
      <c r="AO76" s="501"/>
      <c r="AP76" s="501"/>
      <c r="AQ76" s="501"/>
      <c r="AR76" s="501"/>
    </row>
    <row r="77" spans="1:58" s="503" customFormat="1" ht="11.25" x14ac:dyDescent="0.2">
      <c r="A77" s="501"/>
      <c r="B77" s="523" t="s">
        <v>4</v>
      </c>
      <c r="C77" s="523"/>
      <c r="D77" s="523"/>
      <c r="E77" s="529" t="str">
        <f t="shared" ref="E77:AG77" si="13">IF(OR(E$44&lt;&gt;"",E$46=""),"",COUNTIF(E47:E75,"R–"))</f>
        <v/>
      </c>
      <c r="F77" s="529" t="str">
        <f t="shared" si="13"/>
        <v/>
      </c>
      <c r="G77" s="529" t="str">
        <f t="shared" si="13"/>
        <v/>
      </c>
      <c r="H77" s="529" t="str">
        <f t="shared" si="13"/>
        <v/>
      </c>
      <c r="I77" s="529" t="str">
        <f t="shared" si="13"/>
        <v/>
      </c>
      <c r="J77" s="529" t="str">
        <f t="shared" si="13"/>
        <v/>
      </c>
      <c r="K77" s="529" t="str">
        <f t="shared" si="13"/>
        <v/>
      </c>
      <c r="L77" s="529" t="str">
        <f t="shared" si="13"/>
        <v/>
      </c>
      <c r="M77" s="529" t="str">
        <f t="shared" si="13"/>
        <v/>
      </c>
      <c r="N77" s="529" t="str">
        <f t="shared" si="13"/>
        <v/>
      </c>
      <c r="O77" s="529" t="str">
        <f t="shared" si="13"/>
        <v/>
      </c>
      <c r="P77" s="529" t="str">
        <f t="shared" si="13"/>
        <v/>
      </c>
      <c r="Q77" s="529" t="str">
        <f t="shared" si="13"/>
        <v/>
      </c>
      <c r="R77" s="529" t="str">
        <f t="shared" si="13"/>
        <v/>
      </c>
      <c r="S77" s="529" t="str">
        <f t="shared" si="13"/>
        <v/>
      </c>
      <c r="T77" s="529" t="str">
        <f t="shared" si="13"/>
        <v/>
      </c>
      <c r="U77" s="529" t="str">
        <f t="shared" si="13"/>
        <v/>
      </c>
      <c r="V77" s="529" t="str">
        <f t="shared" si="13"/>
        <v/>
      </c>
      <c r="W77" s="529" t="str">
        <f t="shared" si="13"/>
        <v/>
      </c>
      <c r="X77" s="529" t="str">
        <f t="shared" si="13"/>
        <v/>
      </c>
      <c r="Y77" s="529" t="str">
        <f t="shared" si="13"/>
        <v/>
      </c>
      <c r="Z77" s="529" t="str">
        <f t="shared" si="13"/>
        <v/>
      </c>
      <c r="AA77" s="529" t="str">
        <f t="shared" si="13"/>
        <v/>
      </c>
      <c r="AB77" s="529" t="str">
        <f t="shared" si="13"/>
        <v/>
      </c>
      <c r="AC77" s="529" t="str">
        <f t="shared" si="13"/>
        <v/>
      </c>
      <c r="AD77" s="529" t="str">
        <f t="shared" si="13"/>
        <v/>
      </c>
      <c r="AE77" s="529" t="str">
        <f t="shared" si="13"/>
        <v/>
      </c>
      <c r="AF77" s="529" t="str">
        <f t="shared" si="13"/>
        <v/>
      </c>
      <c r="AG77" s="529" t="str">
        <f t="shared" si="13"/>
        <v/>
      </c>
      <c r="AH77" s="501"/>
      <c r="AI77" s="501"/>
      <c r="AJ77" s="501"/>
      <c r="AK77" s="501"/>
      <c r="AL77" s="501"/>
      <c r="AM77" s="501"/>
      <c r="AN77" s="501"/>
      <c r="AO77" s="501"/>
      <c r="AP77" s="501"/>
      <c r="AQ77" s="501"/>
      <c r="AR77" s="501"/>
    </row>
    <row r="78" spans="1:58" s="503" customFormat="1" ht="11.25" x14ac:dyDescent="0.2">
      <c r="A78" s="501"/>
      <c r="B78" s="523" t="s">
        <v>5</v>
      </c>
      <c r="C78" s="523"/>
      <c r="D78" s="523"/>
      <c r="E78" s="529" t="str">
        <f t="shared" ref="E78:AG78" si="14">IF(OR(E$44&lt;&gt;"",E$46=""),"",COUNTIF(E47:E75,"IR"))</f>
        <v/>
      </c>
      <c r="F78" s="529" t="str">
        <f t="shared" si="14"/>
        <v/>
      </c>
      <c r="G78" s="529" t="str">
        <f t="shared" si="14"/>
        <v/>
      </c>
      <c r="H78" s="529" t="str">
        <f t="shared" si="14"/>
        <v/>
      </c>
      <c r="I78" s="529" t="str">
        <f t="shared" si="14"/>
        <v/>
      </c>
      <c r="J78" s="529" t="str">
        <f t="shared" si="14"/>
        <v/>
      </c>
      <c r="K78" s="529" t="str">
        <f t="shared" si="14"/>
        <v/>
      </c>
      <c r="L78" s="529" t="str">
        <f t="shared" si="14"/>
        <v/>
      </c>
      <c r="M78" s="529" t="str">
        <f t="shared" si="14"/>
        <v/>
      </c>
      <c r="N78" s="529" t="str">
        <f t="shared" si="14"/>
        <v/>
      </c>
      <c r="O78" s="529" t="str">
        <f t="shared" si="14"/>
        <v/>
      </c>
      <c r="P78" s="529" t="str">
        <f t="shared" si="14"/>
        <v/>
      </c>
      <c r="Q78" s="529" t="str">
        <f t="shared" si="14"/>
        <v/>
      </c>
      <c r="R78" s="529" t="str">
        <f t="shared" si="14"/>
        <v/>
      </c>
      <c r="S78" s="529" t="str">
        <f t="shared" si="14"/>
        <v/>
      </c>
      <c r="T78" s="529" t="str">
        <f t="shared" si="14"/>
        <v/>
      </c>
      <c r="U78" s="529" t="str">
        <f t="shared" si="14"/>
        <v/>
      </c>
      <c r="V78" s="529" t="str">
        <f t="shared" si="14"/>
        <v/>
      </c>
      <c r="W78" s="529" t="str">
        <f t="shared" si="14"/>
        <v/>
      </c>
      <c r="X78" s="529" t="str">
        <f t="shared" si="14"/>
        <v/>
      </c>
      <c r="Y78" s="529" t="str">
        <f t="shared" si="14"/>
        <v/>
      </c>
      <c r="Z78" s="529" t="str">
        <f t="shared" si="14"/>
        <v/>
      </c>
      <c r="AA78" s="529" t="str">
        <f t="shared" si="14"/>
        <v/>
      </c>
      <c r="AB78" s="529" t="str">
        <f t="shared" si="14"/>
        <v/>
      </c>
      <c r="AC78" s="529" t="str">
        <f t="shared" si="14"/>
        <v/>
      </c>
      <c r="AD78" s="529" t="str">
        <f t="shared" si="14"/>
        <v/>
      </c>
      <c r="AE78" s="529" t="str">
        <f t="shared" si="14"/>
        <v/>
      </c>
      <c r="AF78" s="529" t="str">
        <f t="shared" si="14"/>
        <v/>
      </c>
      <c r="AG78" s="529" t="str">
        <f t="shared" si="14"/>
        <v/>
      </c>
      <c r="AH78" s="501"/>
      <c r="AI78" s="501"/>
      <c r="AJ78" s="501"/>
      <c r="AK78" s="501"/>
      <c r="AL78" s="501"/>
      <c r="AM78" s="501"/>
      <c r="AN78" s="501"/>
      <c r="AO78" s="501"/>
      <c r="AP78" s="501"/>
      <c r="AQ78" s="501"/>
      <c r="AR78" s="501"/>
    </row>
    <row r="79" spans="1:58" s="547" customFormat="1" ht="11.25" x14ac:dyDescent="0.2"/>
    <row r="80" spans="1:58" s="547" customFormat="1" ht="11.25" x14ac:dyDescent="0.2"/>
    <row r="81" spans="1:37" s="493" customFormat="1" x14ac:dyDescent="0.2"/>
    <row r="82" spans="1:37" s="493" customFormat="1" hidden="1" x14ac:dyDescent="0.2"/>
    <row r="83" spans="1:37" s="493" customFormat="1" hidden="1" x14ac:dyDescent="0.2">
      <c r="A83" s="548"/>
      <c r="B83" s="549"/>
      <c r="C83" s="549"/>
      <c r="D83" s="550"/>
      <c r="E83" s="551">
        <v>1</v>
      </c>
      <c r="F83" s="551">
        <v>2</v>
      </c>
      <c r="G83" s="551">
        <v>3</v>
      </c>
      <c r="H83" s="551">
        <v>4</v>
      </c>
      <c r="I83" s="551">
        <v>5</v>
      </c>
      <c r="J83" s="551">
        <v>6</v>
      </c>
      <c r="K83" s="551">
        <v>7</v>
      </c>
      <c r="L83" s="551">
        <v>8</v>
      </c>
      <c r="M83" s="551">
        <v>9</v>
      </c>
      <c r="N83" s="551">
        <v>10</v>
      </c>
      <c r="O83" s="551">
        <v>11</v>
      </c>
      <c r="P83" s="551">
        <v>12</v>
      </c>
      <c r="Q83" s="551">
        <v>13</v>
      </c>
      <c r="R83" s="551">
        <v>14</v>
      </c>
      <c r="S83" s="551">
        <v>15</v>
      </c>
      <c r="T83" s="551">
        <v>16</v>
      </c>
      <c r="U83" s="551">
        <v>17</v>
      </c>
      <c r="V83" s="551">
        <v>18</v>
      </c>
      <c r="W83" s="551">
        <v>19</v>
      </c>
      <c r="X83" s="551">
        <v>20</v>
      </c>
      <c r="Y83" s="551">
        <v>21</v>
      </c>
      <c r="Z83" s="551">
        <v>22</v>
      </c>
      <c r="AA83" s="551">
        <v>23</v>
      </c>
      <c r="AB83" s="551">
        <v>24</v>
      </c>
      <c r="AC83" s="551">
        <v>25</v>
      </c>
      <c r="AD83" s="551">
        <v>26</v>
      </c>
      <c r="AE83" s="551">
        <v>27</v>
      </c>
      <c r="AF83" s="551">
        <v>28</v>
      </c>
      <c r="AG83" s="552">
        <v>29</v>
      </c>
      <c r="AH83" s="518"/>
      <c r="AI83" s="501"/>
      <c r="AJ83" s="501"/>
      <c r="AK83" s="522"/>
    </row>
    <row r="84" spans="1:37" s="493" customFormat="1" hidden="1" x14ac:dyDescent="0.2">
      <c r="A84" s="553"/>
      <c r="B84" s="554"/>
      <c r="C84" s="554"/>
      <c r="D84" s="555"/>
      <c r="E84" s="458" t="str">
        <f t="array" ref="E84:AG84">IF(TRANSPOSE(B$6:B$34)="","",TRANSPOSE(B$6:B$34))</f>
        <v/>
      </c>
      <c r="F84" s="458" t="str">
        <v/>
      </c>
      <c r="G84" s="458" t="str">
        <v/>
      </c>
      <c r="H84" s="458" t="str">
        <v/>
      </c>
      <c r="I84" s="458" t="str">
        <v/>
      </c>
      <c r="J84" s="458" t="str">
        <v/>
      </c>
      <c r="K84" s="458" t="str">
        <v/>
      </c>
      <c r="L84" s="458" t="str">
        <v/>
      </c>
      <c r="M84" s="458" t="str">
        <v/>
      </c>
      <c r="N84" s="458" t="str">
        <v/>
      </c>
      <c r="O84" s="458" t="str">
        <v/>
      </c>
      <c r="P84" s="458" t="str">
        <v/>
      </c>
      <c r="Q84" s="458" t="str">
        <v/>
      </c>
      <c r="R84" s="458" t="str">
        <v/>
      </c>
      <c r="S84" s="458" t="str">
        <v/>
      </c>
      <c r="T84" s="458" t="str">
        <v/>
      </c>
      <c r="U84" s="458" t="str">
        <v/>
      </c>
      <c r="V84" s="458" t="str">
        <v/>
      </c>
      <c r="W84" s="458" t="str">
        <v/>
      </c>
      <c r="X84" s="458" t="str">
        <v/>
      </c>
      <c r="Y84" s="458" t="str">
        <v/>
      </c>
      <c r="Z84" s="458" t="str">
        <v/>
      </c>
      <c r="AA84" s="458" t="str">
        <v/>
      </c>
      <c r="AB84" s="458" t="str">
        <v/>
      </c>
      <c r="AC84" s="458" t="str">
        <v/>
      </c>
      <c r="AD84" s="458" t="str">
        <v/>
      </c>
      <c r="AE84" s="458" t="str">
        <v/>
      </c>
      <c r="AF84" s="458" t="str">
        <v/>
      </c>
      <c r="AG84" s="454" t="str">
        <v/>
      </c>
      <c r="AH84" s="503"/>
      <c r="AI84" s="503"/>
      <c r="AJ84" s="503"/>
      <c r="AK84" s="503"/>
    </row>
    <row r="85" spans="1:37" s="493" customFormat="1" hidden="1" x14ac:dyDescent="0.2">
      <c r="A85" s="556"/>
      <c r="B85" s="557"/>
      <c r="C85" s="557"/>
      <c r="D85" s="558"/>
      <c r="E85" s="458" t="str">
        <f t="array" ref="E85:AG85">IF(TRANSPOSE(C$6:C$34)="","",TRANSPOSE(C$6:C$34))</f>
        <v/>
      </c>
      <c r="F85" s="458" t="str">
        <v/>
      </c>
      <c r="G85" s="458" t="str">
        <v/>
      </c>
      <c r="H85" s="458" t="str">
        <v/>
      </c>
      <c r="I85" s="458" t="str">
        <v/>
      </c>
      <c r="J85" s="458" t="str">
        <v/>
      </c>
      <c r="K85" s="458" t="str">
        <v/>
      </c>
      <c r="L85" s="458" t="str">
        <v/>
      </c>
      <c r="M85" s="458" t="str">
        <v/>
      </c>
      <c r="N85" s="458" t="str">
        <v/>
      </c>
      <c r="O85" s="458" t="str">
        <v/>
      </c>
      <c r="P85" s="458" t="str">
        <v/>
      </c>
      <c r="Q85" s="458" t="str">
        <v/>
      </c>
      <c r="R85" s="458" t="str">
        <v/>
      </c>
      <c r="S85" s="458" t="str">
        <v/>
      </c>
      <c r="T85" s="458" t="str">
        <v/>
      </c>
      <c r="U85" s="458" t="str">
        <v/>
      </c>
      <c r="V85" s="458" t="str">
        <v/>
      </c>
      <c r="W85" s="458" t="str">
        <v/>
      </c>
      <c r="X85" s="458" t="str">
        <v/>
      </c>
      <c r="Y85" s="458" t="str">
        <v/>
      </c>
      <c r="Z85" s="458" t="str">
        <v/>
      </c>
      <c r="AA85" s="458" t="str">
        <v/>
      </c>
      <c r="AB85" s="458" t="str">
        <v/>
      </c>
      <c r="AC85" s="458" t="str">
        <v/>
      </c>
      <c r="AD85" s="458" t="str">
        <v/>
      </c>
      <c r="AE85" s="458" t="str">
        <v/>
      </c>
      <c r="AF85" s="458" t="str">
        <v/>
      </c>
      <c r="AG85" s="454" t="str">
        <v/>
      </c>
      <c r="AH85" s="503"/>
      <c r="AI85" s="503"/>
      <c r="AJ85" s="503"/>
      <c r="AK85" s="503"/>
    </row>
    <row r="86" spans="1:37" s="493" customFormat="1" ht="25.5" hidden="1" x14ac:dyDescent="0.2">
      <c r="A86" s="559" t="s">
        <v>0</v>
      </c>
      <c r="B86" s="560" t="s">
        <v>25</v>
      </c>
      <c r="C86" s="43" t="str">
        <f t="shared" ref="C86:C115" si="15">IF(C5&lt;&gt;"",C5,"")</f>
        <v>Sex</v>
      </c>
      <c r="D86" s="43"/>
      <c r="E86" s="459" t="str">
        <f t="array" ref="E86:AG86">IF(TRANSPOSE(D6:D34)="","",TRANSPOSE(D6:D34))</f>
        <v/>
      </c>
      <c r="F86" s="459" t="str">
        <v/>
      </c>
      <c r="G86" s="459" t="str">
        <v/>
      </c>
      <c r="H86" s="459" t="str">
        <v/>
      </c>
      <c r="I86" s="459" t="str">
        <v/>
      </c>
      <c r="J86" s="459" t="str">
        <v/>
      </c>
      <c r="K86" s="459" t="str">
        <v/>
      </c>
      <c r="L86" s="459" t="str">
        <v/>
      </c>
      <c r="M86" s="459" t="str">
        <v/>
      </c>
      <c r="N86" s="459" t="str">
        <v/>
      </c>
      <c r="O86" s="459" t="str">
        <v/>
      </c>
      <c r="P86" s="459" t="str">
        <v/>
      </c>
      <c r="Q86" s="459" t="str">
        <v/>
      </c>
      <c r="R86" s="459" t="str">
        <v/>
      </c>
      <c r="S86" s="459" t="str">
        <v/>
      </c>
      <c r="T86" s="459" t="str">
        <v/>
      </c>
      <c r="U86" s="459" t="str">
        <v/>
      </c>
      <c r="V86" s="459" t="str">
        <v/>
      </c>
      <c r="W86" s="459" t="str">
        <v/>
      </c>
      <c r="X86" s="459" t="str">
        <v/>
      </c>
      <c r="Y86" s="459" t="str">
        <v/>
      </c>
      <c r="Z86" s="459" t="str">
        <v/>
      </c>
      <c r="AA86" s="459" t="str">
        <v/>
      </c>
      <c r="AB86" s="459" t="str">
        <v/>
      </c>
      <c r="AC86" s="459" t="str">
        <v/>
      </c>
      <c r="AD86" s="459" t="str">
        <v/>
      </c>
      <c r="AE86" s="459" t="str">
        <v/>
      </c>
      <c r="AF86" s="459" t="str">
        <v/>
      </c>
      <c r="AG86" s="456" t="str">
        <v/>
      </c>
      <c r="AH86" s="561" t="s">
        <v>6</v>
      </c>
      <c r="AI86" s="519" t="s">
        <v>2</v>
      </c>
      <c r="AJ86" s="519" t="s">
        <v>3</v>
      </c>
      <c r="AK86" s="523" t="s">
        <v>1</v>
      </c>
    </row>
    <row r="87" spans="1:37" s="493" customFormat="1" hidden="1" x14ac:dyDescent="0.2">
      <c r="A87" s="562">
        <v>1</v>
      </c>
      <c r="B87" s="44" t="str">
        <f>IF(E$84&lt;&gt;"",E$84,"")</f>
        <v/>
      </c>
      <c r="C87" s="44" t="str">
        <f t="shared" si="15"/>
        <v/>
      </c>
      <c r="D87" s="45" t="str">
        <f t="shared" ref="D87:D115" si="16">IF(D6&lt;&gt;"",D6,"")</f>
        <v/>
      </c>
      <c r="E87" s="563" t="str">
        <f t="array" ref="E87:AG115">IF(TRANSPOSE(E6:AG34)="","",TRANSPOSE(E6:AG34))</f>
        <v/>
      </c>
      <c r="F87" s="497" t="str">
        <v/>
      </c>
      <c r="G87" s="497" t="str">
        <v/>
      </c>
      <c r="H87" s="497" t="str">
        <v/>
      </c>
      <c r="I87" s="497" t="str">
        <v/>
      </c>
      <c r="J87" s="497" t="str">
        <v/>
      </c>
      <c r="K87" s="497" t="str">
        <v/>
      </c>
      <c r="L87" s="497" t="str">
        <v/>
      </c>
      <c r="M87" s="497" t="str">
        <v/>
      </c>
      <c r="N87" s="497" t="str">
        <v/>
      </c>
      <c r="O87" s="457" t="str">
        <v/>
      </c>
      <c r="P87" s="457" t="str">
        <v/>
      </c>
      <c r="Q87" s="457" t="str">
        <v/>
      </c>
      <c r="R87" s="497" t="str">
        <v/>
      </c>
      <c r="S87" s="497" t="str">
        <v/>
      </c>
      <c r="T87" s="457" t="str">
        <v/>
      </c>
      <c r="U87" s="497" t="str">
        <v/>
      </c>
      <c r="V87" s="497" t="str">
        <v/>
      </c>
      <c r="W87" s="457" t="str">
        <v/>
      </c>
      <c r="X87" s="457" t="str">
        <v/>
      </c>
      <c r="Y87" s="497" t="str">
        <v/>
      </c>
      <c r="Z87" s="497" t="str">
        <v/>
      </c>
      <c r="AA87" s="497" t="str">
        <v/>
      </c>
      <c r="AB87" s="497" t="str">
        <v/>
      </c>
      <c r="AC87" s="497" t="str">
        <v/>
      </c>
      <c r="AD87" s="497" t="str">
        <v/>
      </c>
      <c r="AE87" s="497" t="str">
        <v/>
      </c>
      <c r="AF87" s="497" t="str">
        <v/>
      </c>
      <c r="AG87" s="498" t="str">
        <v/>
      </c>
      <c r="AH87" s="564" t="str">
        <f t="shared" ref="AH87:AH115" si="17">IF($B87="","",COUNTIF($E87:$AG87,1))</f>
        <v/>
      </c>
      <c r="AI87" s="444" t="str">
        <f t="shared" ref="AI87:AI115" si="18">IF($B87="","",COUNTIF($E87:$AG87,-1))</f>
        <v/>
      </c>
      <c r="AJ87" s="444" t="str">
        <f t="shared" ref="AJ87:AJ115" si="19">IF($B87="","",$H$40-COUNT($E87:$AG87)-1)</f>
        <v/>
      </c>
      <c r="AK87" s="524" t="str">
        <f t="shared" ref="AK87:AK115" si="20">IF($B87="","",SUM(AH87:AJ87)+1)</f>
        <v/>
      </c>
    </row>
    <row r="88" spans="1:37" s="493" customFormat="1" hidden="1" x14ac:dyDescent="0.2">
      <c r="A88" s="565">
        <v>2</v>
      </c>
      <c r="B88" s="46" t="str">
        <f>IF(F$84&lt;&gt;"",F$84,"")</f>
        <v/>
      </c>
      <c r="C88" s="46" t="str">
        <f t="shared" si="15"/>
        <v/>
      </c>
      <c r="D88" s="47" t="str">
        <f t="shared" si="16"/>
        <v/>
      </c>
      <c r="E88" s="507" t="str">
        <v/>
      </c>
      <c r="F88" s="510" t="str">
        <v/>
      </c>
      <c r="G88" s="496" t="str">
        <v/>
      </c>
      <c r="H88" s="496" t="str">
        <v/>
      </c>
      <c r="I88" s="496" t="str">
        <v/>
      </c>
      <c r="J88" s="496" t="str">
        <v/>
      </c>
      <c r="K88" s="496" t="str">
        <v/>
      </c>
      <c r="L88" s="496" t="str">
        <v/>
      </c>
      <c r="M88" s="496" t="str">
        <v/>
      </c>
      <c r="N88" s="496" t="str">
        <v/>
      </c>
      <c r="O88" s="458" t="str">
        <v/>
      </c>
      <c r="P88" s="458" t="str">
        <v/>
      </c>
      <c r="Q88" s="458" t="str">
        <v/>
      </c>
      <c r="R88" s="496" t="str">
        <v/>
      </c>
      <c r="S88" s="496" t="str">
        <v/>
      </c>
      <c r="T88" s="458" t="str">
        <v/>
      </c>
      <c r="U88" s="496" t="str">
        <v/>
      </c>
      <c r="V88" s="496" t="str">
        <v/>
      </c>
      <c r="W88" s="496" t="str">
        <v/>
      </c>
      <c r="X88" s="458" t="str">
        <v/>
      </c>
      <c r="Y88" s="496" t="str">
        <v/>
      </c>
      <c r="Z88" s="496" t="str">
        <v/>
      </c>
      <c r="AA88" s="496" t="str">
        <v/>
      </c>
      <c r="AB88" s="496" t="str">
        <v/>
      </c>
      <c r="AC88" s="496" t="str">
        <v/>
      </c>
      <c r="AD88" s="496" t="str">
        <v/>
      </c>
      <c r="AE88" s="496" t="str">
        <v/>
      </c>
      <c r="AF88" s="496" t="str">
        <v/>
      </c>
      <c r="AG88" s="505" t="str">
        <v/>
      </c>
      <c r="AH88" s="564" t="str">
        <f t="shared" si="17"/>
        <v/>
      </c>
      <c r="AI88" s="444" t="str">
        <f t="shared" si="18"/>
        <v/>
      </c>
      <c r="AJ88" s="444" t="str">
        <f t="shared" si="19"/>
        <v/>
      </c>
      <c r="AK88" s="524" t="str">
        <f t="shared" si="20"/>
        <v/>
      </c>
    </row>
    <row r="89" spans="1:37" s="493" customFormat="1" hidden="1" x14ac:dyDescent="0.2">
      <c r="A89" s="565">
        <v>3</v>
      </c>
      <c r="B89" s="46" t="str">
        <f>IF(G$84&lt;&gt;"",G$84,"")</f>
        <v/>
      </c>
      <c r="C89" s="46" t="str">
        <f t="shared" si="15"/>
        <v/>
      </c>
      <c r="D89" s="47" t="str">
        <f t="shared" si="16"/>
        <v/>
      </c>
      <c r="E89" s="507" t="str">
        <v/>
      </c>
      <c r="F89" s="496" t="str">
        <v/>
      </c>
      <c r="G89" s="510" t="str">
        <v/>
      </c>
      <c r="H89" s="496" t="str">
        <v/>
      </c>
      <c r="I89" s="496" t="str">
        <v/>
      </c>
      <c r="J89" s="496" t="str">
        <v/>
      </c>
      <c r="K89" s="496" t="str">
        <v/>
      </c>
      <c r="L89" s="458" t="str">
        <v/>
      </c>
      <c r="M89" s="496" t="str">
        <v/>
      </c>
      <c r="N89" s="496" t="str">
        <v/>
      </c>
      <c r="O89" s="458" t="str">
        <v/>
      </c>
      <c r="P89" s="458" t="str">
        <v/>
      </c>
      <c r="Q89" s="458" t="str">
        <v/>
      </c>
      <c r="R89" s="496" t="str">
        <v/>
      </c>
      <c r="S89" s="496" t="str">
        <v/>
      </c>
      <c r="T89" s="458" t="str">
        <v/>
      </c>
      <c r="U89" s="496" t="str">
        <v/>
      </c>
      <c r="V89" s="458" t="str">
        <v/>
      </c>
      <c r="W89" s="458" t="str">
        <v/>
      </c>
      <c r="X89" s="458" t="str">
        <v/>
      </c>
      <c r="Y89" s="496" t="str">
        <v/>
      </c>
      <c r="Z89" s="496" t="str">
        <v/>
      </c>
      <c r="AA89" s="496" t="str">
        <v/>
      </c>
      <c r="AB89" s="496" t="str">
        <v/>
      </c>
      <c r="AC89" s="496" t="str">
        <v/>
      </c>
      <c r="AD89" s="496" t="str">
        <v/>
      </c>
      <c r="AE89" s="496" t="str">
        <v/>
      </c>
      <c r="AF89" s="496" t="str">
        <v/>
      </c>
      <c r="AG89" s="505" t="str">
        <v/>
      </c>
      <c r="AH89" s="564" t="str">
        <f t="shared" si="17"/>
        <v/>
      </c>
      <c r="AI89" s="444" t="str">
        <f t="shared" si="18"/>
        <v/>
      </c>
      <c r="AJ89" s="444" t="str">
        <f t="shared" si="19"/>
        <v/>
      </c>
      <c r="AK89" s="524" t="str">
        <f t="shared" si="20"/>
        <v/>
      </c>
    </row>
    <row r="90" spans="1:37" s="493" customFormat="1" hidden="1" x14ac:dyDescent="0.2">
      <c r="A90" s="565">
        <v>4</v>
      </c>
      <c r="B90" s="46" t="str">
        <f>IF(H$84&lt;&gt;"",H$84,"")</f>
        <v/>
      </c>
      <c r="C90" s="46" t="str">
        <f t="shared" si="15"/>
        <v/>
      </c>
      <c r="D90" s="47" t="str">
        <f t="shared" si="16"/>
        <v/>
      </c>
      <c r="E90" s="507" t="str">
        <v/>
      </c>
      <c r="F90" s="496" t="str">
        <v/>
      </c>
      <c r="G90" s="496" t="str">
        <v/>
      </c>
      <c r="H90" s="510" t="str">
        <v/>
      </c>
      <c r="I90" s="496" t="str">
        <v/>
      </c>
      <c r="J90" s="496" t="str">
        <v/>
      </c>
      <c r="K90" s="496" t="str">
        <v/>
      </c>
      <c r="L90" s="496" t="str">
        <v/>
      </c>
      <c r="M90" s="496" t="str">
        <v/>
      </c>
      <c r="N90" s="496" t="str">
        <v/>
      </c>
      <c r="O90" s="458" t="str">
        <v/>
      </c>
      <c r="P90" s="458" t="str">
        <v/>
      </c>
      <c r="Q90" s="458" t="str">
        <v/>
      </c>
      <c r="R90" s="496" t="str">
        <v/>
      </c>
      <c r="S90" s="496" t="str">
        <v/>
      </c>
      <c r="T90" s="458" t="str">
        <v/>
      </c>
      <c r="U90" s="496" t="str">
        <v/>
      </c>
      <c r="V90" s="458" t="str">
        <v/>
      </c>
      <c r="W90" s="458" t="str">
        <v/>
      </c>
      <c r="X90" s="458" t="str">
        <v/>
      </c>
      <c r="Y90" s="496" t="str">
        <v/>
      </c>
      <c r="Z90" s="496" t="str">
        <v/>
      </c>
      <c r="AA90" s="496" t="str">
        <v/>
      </c>
      <c r="AB90" s="496" t="str">
        <v/>
      </c>
      <c r="AC90" s="496" t="str">
        <v/>
      </c>
      <c r="AD90" s="496" t="str">
        <v/>
      </c>
      <c r="AE90" s="496" t="str">
        <v/>
      </c>
      <c r="AF90" s="496" t="str">
        <v/>
      </c>
      <c r="AG90" s="505" t="str">
        <v/>
      </c>
      <c r="AH90" s="564" t="str">
        <f t="shared" si="17"/>
        <v/>
      </c>
      <c r="AI90" s="444" t="str">
        <f t="shared" si="18"/>
        <v/>
      </c>
      <c r="AJ90" s="444" t="str">
        <f t="shared" si="19"/>
        <v/>
      </c>
      <c r="AK90" s="524" t="str">
        <f t="shared" si="20"/>
        <v/>
      </c>
    </row>
    <row r="91" spans="1:37" s="493" customFormat="1" hidden="1" x14ac:dyDescent="0.2">
      <c r="A91" s="565">
        <v>5</v>
      </c>
      <c r="B91" s="46" t="str">
        <f>IF(I$84&lt;&gt;"",I$84,"")</f>
        <v/>
      </c>
      <c r="C91" s="46" t="str">
        <f t="shared" si="15"/>
        <v/>
      </c>
      <c r="D91" s="47" t="str">
        <f t="shared" si="16"/>
        <v/>
      </c>
      <c r="E91" s="507" t="str">
        <v/>
      </c>
      <c r="F91" s="496" t="str">
        <v/>
      </c>
      <c r="G91" s="496" t="str">
        <v/>
      </c>
      <c r="H91" s="496" t="str">
        <v/>
      </c>
      <c r="I91" s="510" t="str">
        <v/>
      </c>
      <c r="J91" s="496" t="str">
        <v/>
      </c>
      <c r="K91" s="496" t="str">
        <v/>
      </c>
      <c r="L91" s="496" t="str">
        <v/>
      </c>
      <c r="M91" s="496" t="str">
        <v/>
      </c>
      <c r="N91" s="496" t="str">
        <v/>
      </c>
      <c r="O91" s="458" t="str">
        <v/>
      </c>
      <c r="P91" s="458" t="str">
        <v/>
      </c>
      <c r="Q91" s="458" t="str">
        <v/>
      </c>
      <c r="R91" s="496" t="str">
        <v/>
      </c>
      <c r="S91" s="496" t="str">
        <v/>
      </c>
      <c r="T91" s="458" t="str">
        <v/>
      </c>
      <c r="U91" s="496" t="str">
        <v/>
      </c>
      <c r="V91" s="458" t="str">
        <v/>
      </c>
      <c r="W91" s="458" t="str">
        <v/>
      </c>
      <c r="X91" s="458" t="str">
        <v/>
      </c>
      <c r="Y91" s="496" t="str">
        <v/>
      </c>
      <c r="Z91" s="496" t="str">
        <v/>
      </c>
      <c r="AA91" s="496" t="str">
        <v/>
      </c>
      <c r="AB91" s="496" t="str">
        <v/>
      </c>
      <c r="AC91" s="496" t="str">
        <v/>
      </c>
      <c r="AD91" s="496" t="str">
        <v/>
      </c>
      <c r="AE91" s="496" t="str">
        <v/>
      </c>
      <c r="AF91" s="496" t="str">
        <v/>
      </c>
      <c r="AG91" s="505" t="str">
        <v/>
      </c>
      <c r="AH91" s="564" t="str">
        <f t="shared" si="17"/>
        <v/>
      </c>
      <c r="AI91" s="444" t="str">
        <f t="shared" si="18"/>
        <v/>
      </c>
      <c r="AJ91" s="444" t="str">
        <f t="shared" si="19"/>
        <v/>
      </c>
      <c r="AK91" s="524" t="str">
        <f t="shared" si="20"/>
        <v/>
      </c>
    </row>
    <row r="92" spans="1:37" s="493" customFormat="1" hidden="1" x14ac:dyDescent="0.2">
      <c r="A92" s="565">
        <v>6</v>
      </c>
      <c r="B92" s="46" t="str">
        <f>IF(J$84&lt;&gt;"",J$84,"")</f>
        <v/>
      </c>
      <c r="C92" s="46" t="str">
        <f t="shared" si="15"/>
        <v/>
      </c>
      <c r="D92" s="47" t="str">
        <f t="shared" si="16"/>
        <v/>
      </c>
      <c r="E92" s="507" t="str">
        <v/>
      </c>
      <c r="F92" s="496" t="str">
        <v/>
      </c>
      <c r="G92" s="496" t="str">
        <v/>
      </c>
      <c r="H92" s="496" t="str">
        <v/>
      </c>
      <c r="I92" s="458" t="str">
        <v/>
      </c>
      <c r="J92" s="510" t="str">
        <v/>
      </c>
      <c r="K92" s="496" t="str">
        <v/>
      </c>
      <c r="L92" s="496" t="str">
        <v/>
      </c>
      <c r="M92" s="496" t="str">
        <v/>
      </c>
      <c r="N92" s="496" t="str">
        <v/>
      </c>
      <c r="O92" s="458" t="str">
        <v/>
      </c>
      <c r="P92" s="458" t="str">
        <v/>
      </c>
      <c r="Q92" s="458" t="str">
        <v/>
      </c>
      <c r="R92" s="496" t="str">
        <v/>
      </c>
      <c r="S92" s="496" t="str">
        <v/>
      </c>
      <c r="T92" s="458" t="str">
        <v/>
      </c>
      <c r="U92" s="496" t="str">
        <v/>
      </c>
      <c r="V92" s="458" t="str">
        <v/>
      </c>
      <c r="W92" s="458" t="str">
        <v/>
      </c>
      <c r="X92" s="458" t="str">
        <v/>
      </c>
      <c r="Y92" s="496" t="str">
        <v/>
      </c>
      <c r="Z92" s="496" t="str">
        <v/>
      </c>
      <c r="AA92" s="496" t="str">
        <v/>
      </c>
      <c r="AB92" s="496" t="str">
        <v/>
      </c>
      <c r="AC92" s="496" t="str">
        <v/>
      </c>
      <c r="AD92" s="496" t="str">
        <v/>
      </c>
      <c r="AE92" s="496" t="str">
        <v/>
      </c>
      <c r="AF92" s="496" t="str">
        <v/>
      </c>
      <c r="AG92" s="505" t="str">
        <v/>
      </c>
      <c r="AH92" s="564" t="str">
        <f t="shared" si="17"/>
        <v/>
      </c>
      <c r="AI92" s="444" t="str">
        <f t="shared" si="18"/>
        <v/>
      </c>
      <c r="AJ92" s="444" t="str">
        <f t="shared" si="19"/>
        <v/>
      </c>
      <c r="AK92" s="524" t="str">
        <f t="shared" si="20"/>
        <v/>
      </c>
    </row>
    <row r="93" spans="1:37" s="493" customFormat="1" hidden="1" x14ac:dyDescent="0.2">
      <c r="A93" s="565">
        <v>7</v>
      </c>
      <c r="B93" s="46" t="str">
        <f>IF(K$84&lt;&gt;"",K$84,"")</f>
        <v/>
      </c>
      <c r="C93" s="46" t="str">
        <f t="shared" si="15"/>
        <v/>
      </c>
      <c r="D93" s="47" t="str">
        <f t="shared" si="16"/>
        <v/>
      </c>
      <c r="E93" s="507" t="str">
        <v/>
      </c>
      <c r="F93" s="496" t="str">
        <v/>
      </c>
      <c r="G93" s="496" t="str">
        <v/>
      </c>
      <c r="H93" s="458" t="str">
        <v/>
      </c>
      <c r="I93" s="496" t="str">
        <v/>
      </c>
      <c r="J93" s="496" t="str">
        <v/>
      </c>
      <c r="K93" s="510" t="str">
        <v/>
      </c>
      <c r="L93" s="496" t="str">
        <v/>
      </c>
      <c r="M93" s="496" t="str">
        <v/>
      </c>
      <c r="N93" s="496" t="str">
        <v/>
      </c>
      <c r="O93" s="458" t="str">
        <v/>
      </c>
      <c r="P93" s="458" t="str">
        <v/>
      </c>
      <c r="Q93" s="458" t="str">
        <v/>
      </c>
      <c r="R93" s="496" t="str">
        <v/>
      </c>
      <c r="S93" s="496" t="str">
        <v/>
      </c>
      <c r="T93" s="458" t="str">
        <v/>
      </c>
      <c r="U93" s="496" t="str">
        <v/>
      </c>
      <c r="V93" s="458" t="str">
        <v/>
      </c>
      <c r="W93" s="458" t="str">
        <v/>
      </c>
      <c r="X93" s="458" t="str">
        <v/>
      </c>
      <c r="Y93" s="496" t="str">
        <v/>
      </c>
      <c r="Z93" s="496" t="str">
        <v/>
      </c>
      <c r="AA93" s="496" t="str">
        <v/>
      </c>
      <c r="AB93" s="496" t="str">
        <v/>
      </c>
      <c r="AC93" s="496" t="str">
        <v/>
      </c>
      <c r="AD93" s="496" t="str">
        <v/>
      </c>
      <c r="AE93" s="496" t="str">
        <v/>
      </c>
      <c r="AF93" s="496" t="str">
        <v/>
      </c>
      <c r="AG93" s="505" t="str">
        <v/>
      </c>
      <c r="AH93" s="564" t="str">
        <f t="shared" si="17"/>
        <v/>
      </c>
      <c r="AI93" s="444" t="str">
        <f t="shared" si="18"/>
        <v/>
      </c>
      <c r="AJ93" s="444" t="str">
        <f t="shared" si="19"/>
        <v/>
      </c>
      <c r="AK93" s="524" t="str">
        <f t="shared" si="20"/>
        <v/>
      </c>
    </row>
    <row r="94" spans="1:37" s="493" customFormat="1" hidden="1" x14ac:dyDescent="0.2">
      <c r="A94" s="565">
        <v>8</v>
      </c>
      <c r="B94" s="46" t="str">
        <f>IF(L$84&lt;&gt;"",L$84,"")</f>
        <v/>
      </c>
      <c r="C94" s="46" t="str">
        <f t="shared" si="15"/>
        <v/>
      </c>
      <c r="D94" s="47" t="str">
        <f t="shared" si="16"/>
        <v/>
      </c>
      <c r="E94" s="507" t="str">
        <v/>
      </c>
      <c r="F94" s="496" t="str">
        <v/>
      </c>
      <c r="G94" s="496" t="str">
        <v/>
      </c>
      <c r="H94" s="496" t="str">
        <v/>
      </c>
      <c r="I94" s="458" t="str">
        <v/>
      </c>
      <c r="J94" s="496" t="str">
        <v/>
      </c>
      <c r="K94" s="496" t="str">
        <v/>
      </c>
      <c r="L94" s="510" t="str">
        <v/>
      </c>
      <c r="M94" s="496" t="str">
        <v/>
      </c>
      <c r="N94" s="496" t="str">
        <v/>
      </c>
      <c r="O94" s="458" t="str">
        <v/>
      </c>
      <c r="P94" s="458" t="str">
        <v/>
      </c>
      <c r="Q94" s="458" t="str">
        <v/>
      </c>
      <c r="R94" s="496" t="str">
        <v/>
      </c>
      <c r="S94" s="496" t="str">
        <v/>
      </c>
      <c r="T94" s="458" t="str">
        <v/>
      </c>
      <c r="U94" s="496" t="str">
        <v/>
      </c>
      <c r="V94" s="458" t="str">
        <v/>
      </c>
      <c r="W94" s="458" t="str">
        <v/>
      </c>
      <c r="X94" s="458" t="str">
        <v/>
      </c>
      <c r="Y94" s="496" t="str">
        <v/>
      </c>
      <c r="Z94" s="496" t="str">
        <v/>
      </c>
      <c r="AA94" s="496" t="str">
        <v/>
      </c>
      <c r="AB94" s="496" t="str">
        <v/>
      </c>
      <c r="AC94" s="496" t="str">
        <v/>
      </c>
      <c r="AD94" s="496" t="str">
        <v/>
      </c>
      <c r="AE94" s="496" t="str">
        <v/>
      </c>
      <c r="AF94" s="496" t="str">
        <v/>
      </c>
      <c r="AG94" s="505" t="str">
        <v/>
      </c>
      <c r="AH94" s="564" t="str">
        <f t="shared" si="17"/>
        <v/>
      </c>
      <c r="AI94" s="444" t="str">
        <f t="shared" si="18"/>
        <v/>
      </c>
      <c r="AJ94" s="444" t="str">
        <f t="shared" si="19"/>
        <v/>
      </c>
      <c r="AK94" s="524" t="str">
        <f t="shared" si="20"/>
        <v/>
      </c>
    </row>
    <row r="95" spans="1:37" s="493" customFormat="1" hidden="1" x14ac:dyDescent="0.2">
      <c r="A95" s="566">
        <v>9</v>
      </c>
      <c r="B95" s="46" t="str">
        <f>IF(M$84&lt;&gt;"",M$84,"")</f>
        <v/>
      </c>
      <c r="C95" s="46" t="str">
        <f t="shared" si="15"/>
        <v/>
      </c>
      <c r="D95" s="47" t="str">
        <f t="shared" si="16"/>
        <v/>
      </c>
      <c r="E95" s="507" t="str">
        <v/>
      </c>
      <c r="F95" s="496" t="str">
        <v/>
      </c>
      <c r="G95" s="496" t="str">
        <v/>
      </c>
      <c r="H95" s="458" t="str">
        <v/>
      </c>
      <c r="I95" s="458" t="str">
        <v/>
      </c>
      <c r="J95" s="496" t="str">
        <v/>
      </c>
      <c r="K95" s="496" t="str">
        <v/>
      </c>
      <c r="L95" s="458" t="str">
        <v/>
      </c>
      <c r="M95" s="510" t="str">
        <v/>
      </c>
      <c r="N95" s="496" t="str">
        <v/>
      </c>
      <c r="O95" s="458" t="str">
        <v/>
      </c>
      <c r="P95" s="458" t="str">
        <v/>
      </c>
      <c r="Q95" s="458" t="str">
        <v/>
      </c>
      <c r="R95" s="496" t="str">
        <v/>
      </c>
      <c r="S95" s="496" t="str">
        <v/>
      </c>
      <c r="T95" s="458" t="str">
        <v/>
      </c>
      <c r="U95" s="496" t="str">
        <v/>
      </c>
      <c r="V95" s="458" t="str">
        <v/>
      </c>
      <c r="W95" s="458" t="str">
        <v/>
      </c>
      <c r="X95" s="458" t="str">
        <v/>
      </c>
      <c r="Y95" s="496" t="str">
        <v/>
      </c>
      <c r="Z95" s="496" t="str">
        <v/>
      </c>
      <c r="AA95" s="496" t="str">
        <v/>
      </c>
      <c r="AB95" s="496" t="str">
        <v/>
      </c>
      <c r="AC95" s="496" t="str">
        <v/>
      </c>
      <c r="AD95" s="496" t="str">
        <v/>
      </c>
      <c r="AE95" s="496" t="str">
        <v/>
      </c>
      <c r="AF95" s="496" t="str">
        <v/>
      </c>
      <c r="AG95" s="505" t="str">
        <v/>
      </c>
      <c r="AH95" s="564" t="str">
        <f t="shared" si="17"/>
        <v/>
      </c>
      <c r="AI95" s="444" t="str">
        <f t="shared" si="18"/>
        <v/>
      </c>
      <c r="AJ95" s="444" t="str">
        <f t="shared" si="19"/>
        <v/>
      </c>
      <c r="AK95" s="524" t="str">
        <f t="shared" si="20"/>
        <v/>
      </c>
    </row>
    <row r="96" spans="1:37" s="493" customFormat="1" hidden="1" x14ac:dyDescent="0.2">
      <c r="A96" s="566">
        <v>10</v>
      </c>
      <c r="B96" s="46" t="str">
        <f>IF(N$84&lt;&gt;"",N$84,"")</f>
        <v/>
      </c>
      <c r="C96" s="46" t="str">
        <f t="shared" si="15"/>
        <v/>
      </c>
      <c r="D96" s="47" t="str">
        <f t="shared" si="16"/>
        <v/>
      </c>
      <c r="E96" s="507" t="str">
        <v/>
      </c>
      <c r="F96" s="496" t="str">
        <v/>
      </c>
      <c r="G96" s="496" t="str">
        <v/>
      </c>
      <c r="H96" s="458" t="str">
        <v/>
      </c>
      <c r="I96" s="458" t="str">
        <v/>
      </c>
      <c r="J96" s="496" t="str">
        <v/>
      </c>
      <c r="K96" s="496" t="str">
        <v/>
      </c>
      <c r="L96" s="458" t="str">
        <v/>
      </c>
      <c r="M96" s="458" t="str">
        <v/>
      </c>
      <c r="N96" s="510" t="str">
        <v/>
      </c>
      <c r="O96" s="458" t="str">
        <v/>
      </c>
      <c r="P96" s="458" t="str">
        <v/>
      </c>
      <c r="Q96" s="458" t="str">
        <v/>
      </c>
      <c r="R96" s="496" t="str">
        <v/>
      </c>
      <c r="S96" s="496" t="str">
        <v/>
      </c>
      <c r="T96" s="458" t="str">
        <v/>
      </c>
      <c r="U96" s="496" t="str">
        <v/>
      </c>
      <c r="V96" s="458" t="str">
        <v/>
      </c>
      <c r="W96" s="458" t="str">
        <v/>
      </c>
      <c r="X96" s="458" t="str">
        <v/>
      </c>
      <c r="Y96" s="496" t="str">
        <v/>
      </c>
      <c r="Z96" s="496" t="str">
        <v/>
      </c>
      <c r="AA96" s="496" t="str">
        <v/>
      </c>
      <c r="AB96" s="496" t="str">
        <v/>
      </c>
      <c r="AC96" s="496" t="str">
        <v/>
      </c>
      <c r="AD96" s="496" t="str">
        <v/>
      </c>
      <c r="AE96" s="496" t="str">
        <v/>
      </c>
      <c r="AF96" s="496" t="str">
        <v/>
      </c>
      <c r="AG96" s="505" t="str">
        <v/>
      </c>
      <c r="AH96" s="564" t="str">
        <f t="shared" si="17"/>
        <v/>
      </c>
      <c r="AI96" s="444" t="str">
        <f t="shared" si="18"/>
        <v/>
      </c>
      <c r="AJ96" s="444" t="str">
        <f t="shared" si="19"/>
        <v/>
      </c>
      <c r="AK96" s="524" t="str">
        <f t="shared" si="20"/>
        <v/>
      </c>
    </row>
    <row r="97" spans="1:46" s="493" customFormat="1" hidden="1" x14ac:dyDescent="0.2">
      <c r="A97" s="566">
        <v>11</v>
      </c>
      <c r="B97" s="46" t="str">
        <f>IF(O$84&lt;&gt;"",O$84,"")</f>
        <v/>
      </c>
      <c r="C97" s="46" t="str">
        <f t="shared" si="15"/>
        <v/>
      </c>
      <c r="D97" s="47" t="str">
        <f t="shared" si="16"/>
        <v/>
      </c>
      <c r="E97" s="507" t="str">
        <v/>
      </c>
      <c r="F97" s="496" t="str">
        <v/>
      </c>
      <c r="G97" s="496" t="str">
        <v/>
      </c>
      <c r="H97" s="458" t="str">
        <v/>
      </c>
      <c r="I97" s="458" t="str">
        <v/>
      </c>
      <c r="J97" s="496" t="str">
        <v/>
      </c>
      <c r="K97" s="496" t="str">
        <v/>
      </c>
      <c r="L97" s="458" t="str">
        <v/>
      </c>
      <c r="M97" s="458" t="str">
        <v/>
      </c>
      <c r="N97" s="496" t="str">
        <v/>
      </c>
      <c r="O97" s="510" t="str">
        <v/>
      </c>
      <c r="P97" s="496" t="str">
        <v/>
      </c>
      <c r="Q97" s="496" t="str">
        <v/>
      </c>
      <c r="R97" s="496" t="str">
        <v/>
      </c>
      <c r="S97" s="496" t="str">
        <v/>
      </c>
      <c r="T97" s="458" t="str">
        <v/>
      </c>
      <c r="U97" s="496" t="str">
        <v/>
      </c>
      <c r="V97" s="458" t="str">
        <v/>
      </c>
      <c r="W97" s="458" t="str">
        <v/>
      </c>
      <c r="X97" s="458" t="str">
        <v/>
      </c>
      <c r="Y97" s="496" t="str">
        <v/>
      </c>
      <c r="Z97" s="496" t="str">
        <v/>
      </c>
      <c r="AA97" s="496" t="str">
        <v/>
      </c>
      <c r="AB97" s="496" t="str">
        <v/>
      </c>
      <c r="AC97" s="496" t="str">
        <v/>
      </c>
      <c r="AD97" s="496" t="str">
        <v/>
      </c>
      <c r="AE97" s="496" t="str">
        <v/>
      </c>
      <c r="AF97" s="496" t="str">
        <v/>
      </c>
      <c r="AG97" s="505" t="str">
        <v/>
      </c>
      <c r="AH97" s="564" t="str">
        <f t="shared" si="17"/>
        <v/>
      </c>
      <c r="AI97" s="444" t="str">
        <f t="shared" si="18"/>
        <v/>
      </c>
      <c r="AJ97" s="444" t="str">
        <f t="shared" si="19"/>
        <v/>
      </c>
      <c r="AK97" s="524" t="str">
        <f t="shared" si="20"/>
        <v/>
      </c>
    </row>
    <row r="98" spans="1:46" s="493" customFormat="1" hidden="1" x14ac:dyDescent="0.2">
      <c r="A98" s="566">
        <v>12</v>
      </c>
      <c r="B98" s="46" t="str">
        <f>IF(P$84&lt;&gt;"",P$84,"")</f>
        <v/>
      </c>
      <c r="C98" s="46" t="str">
        <f t="shared" si="15"/>
        <v/>
      </c>
      <c r="D98" s="47" t="str">
        <f t="shared" si="16"/>
        <v/>
      </c>
      <c r="E98" s="507" t="str">
        <v/>
      </c>
      <c r="F98" s="496" t="str">
        <v/>
      </c>
      <c r="G98" s="496" t="str">
        <v/>
      </c>
      <c r="H98" s="458" t="str">
        <v/>
      </c>
      <c r="I98" s="458" t="str">
        <v/>
      </c>
      <c r="J98" s="496" t="str">
        <v/>
      </c>
      <c r="K98" s="496" t="str">
        <v/>
      </c>
      <c r="L98" s="458" t="str">
        <v/>
      </c>
      <c r="M98" s="458" t="str">
        <v/>
      </c>
      <c r="N98" s="496" t="str">
        <v/>
      </c>
      <c r="O98" s="496" t="str">
        <v/>
      </c>
      <c r="P98" s="510" t="str">
        <v/>
      </c>
      <c r="Q98" s="496" t="str">
        <v/>
      </c>
      <c r="R98" s="496" t="str">
        <v/>
      </c>
      <c r="S98" s="496" t="str">
        <v/>
      </c>
      <c r="T98" s="458" t="str">
        <v/>
      </c>
      <c r="U98" s="496" t="str">
        <v/>
      </c>
      <c r="V98" s="458" t="str">
        <v/>
      </c>
      <c r="W98" s="458" t="str">
        <v/>
      </c>
      <c r="X98" s="458" t="str">
        <v/>
      </c>
      <c r="Y98" s="496" t="str">
        <v/>
      </c>
      <c r="Z98" s="496" t="str">
        <v/>
      </c>
      <c r="AA98" s="496" t="str">
        <v/>
      </c>
      <c r="AB98" s="496" t="str">
        <v/>
      </c>
      <c r="AC98" s="496" t="str">
        <v/>
      </c>
      <c r="AD98" s="496" t="str">
        <v/>
      </c>
      <c r="AE98" s="496" t="str">
        <v/>
      </c>
      <c r="AF98" s="496" t="str">
        <v/>
      </c>
      <c r="AG98" s="505" t="str">
        <v/>
      </c>
      <c r="AH98" s="564" t="str">
        <f t="shared" si="17"/>
        <v/>
      </c>
      <c r="AI98" s="444" t="str">
        <f t="shared" si="18"/>
        <v/>
      </c>
      <c r="AJ98" s="444" t="str">
        <f t="shared" si="19"/>
        <v/>
      </c>
      <c r="AK98" s="524" t="str">
        <f t="shared" si="20"/>
        <v/>
      </c>
    </row>
    <row r="99" spans="1:46" s="493" customFormat="1" hidden="1" x14ac:dyDescent="0.2">
      <c r="A99" s="566">
        <v>13</v>
      </c>
      <c r="B99" s="46" t="str">
        <f>IF(Q$84&lt;&gt;"",Q$84,"")</f>
        <v/>
      </c>
      <c r="C99" s="46" t="str">
        <f t="shared" si="15"/>
        <v/>
      </c>
      <c r="D99" s="47" t="str">
        <f t="shared" si="16"/>
        <v/>
      </c>
      <c r="E99" s="507" t="str">
        <v/>
      </c>
      <c r="F99" s="496" t="str">
        <v/>
      </c>
      <c r="G99" s="496" t="str">
        <v/>
      </c>
      <c r="H99" s="458" t="str">
        <v/>
      </c>
      <c r="I99" s="458" t="str">
        <v/>
      </c>
      <c r="J99" s="496" t="str">
        <v/>
      </c>
      <c r="K99" s="496" t="str">
        <v/>
      </c>
      <c r="L99" s="458" t="str">
        <v/>
      </c>
      <c r="M99" s="458" t="str">
        <v/>
      </c>
      <c r="N99" s="496" t="str">
        <v/>
      </c>
      <c r="O99" s="496" t="str">
        <v/>
      </c>
      <c r="P99" s="496" t="str">
        <v/>
      </c>
      <c r="Q99" s="510" t="str">
        <v/>
      </c>
      <c r="R99" s="496" t="str">
        <v/>
      </c>
      <c r="S99" s="496" t="str">
        <v/>
      </c>
      <c r="T99" s="458" t="str">
        <v/>
      </c>
      <c r="U99" s="496" t="str">
        <v/>
      </c>
      <c r="V99" s="458" t="str">
        <v/>
      </c>
      <c r="W99" s="458" t="str">
        <v/>
      </c>
      <c r="X99" s="458" t="str">
        <v/>
      </c>
      <c r="Y99" s="496" t="str">
        <v/>
      </c>
      <c r="Z99" s="496" t="str">
        <v/>
      </c>
      <c r="AA99" s="496" t="str">
        <v/>
      </c>
      <c r="AB99" s="496" t="str">
        <v/>
      </c>
      <c r="AC99" s="496" t="str">
        <v/>
      </c>
      <c r="AD99" s="496" t="str">
        <v/>
      </c>
      <c r="AE99" s="496" t="str">
        <v/>
      </c>
      <c r="AF99" s="496" t="str">
        <v/>
      </c>
      <c r="AG99" s="505" t="str">
        <v/>
      </c>
      <c r="AH99" s="564" t="str">
        <f t="shared" si="17"/>
        <v/>
      </c>
      <c r="AI99" s="444" t="str">
        <f t="shared" si="18"/>
        <v/>
      </c>
      <c r="AJ99" s="444" t="str">
        <f t="shared" si="19"/>
        <v/>
      </c>
      <c r="AK99" s="524" t="str">
        <f t="shared" si="20"/>
        <v/>
      </c>
    </row>
    <row r="100" spans="1:46" s="493" customFormat="1" hidden="1" x14ac:dyDescent="0.2">
      <c r="A100" s="566">
        <v>14</v>
      </c>
      <c r="B100" s="46" t="str">
        <f>IF(R$84&lt;&gt;"",R$84,"")</f>
        <v/>
      </c>
      <c r="C100" s="46" t="str">
        <f t="shared" si="15"/>
        <v/>
      </c>
      <c r="D100" s="47" t="str">
        <f t="shared" si="16"/>
        <v/>
      </c>
      <c r="E100" s="507" t="str">
        <v/>
      </c>
      <c r="F100" s="496" t="str">
        <v/>
      </c>
      <c r="G100" s="496" t="str">
        <v/>
      </c>
      <c r="H100" s="458" t="str">
        <v/>
      </c>
      <c r="I100" s="458" t="str">
        <v/>
      </c>
      <c r="J100" s="496" t="str">
        <v/>
      </c>
      <c r="K100" s="496" t="str">
        <v/>
      </c>
      <c r="L100" s="458" t="str">
        <v/>
      </c>
      <c r="M100" s="458" t="str">
        <v/>
      </c>
      <c r="N100" s="496" t="str">
        <v/>
      </c>
      <c r="O100" s="496" t="str">
        <v/>
      </c>
      <c r="P100" s="496" t="str">
        <v/>
      </c>
      <c r="Q100" s="496" t="str">
        <v/>
      </c>
      <c r="R100" s="510" t="str">
        <v/>
      </c>
      <c r="S100" s="496" t="str">
        <v/>
      </c>
      <c r="T100" s="458" t="str">
        <v/>
      </c>
      <c r="U100" s="496" t="str">
        <v/>
      </c>
      <c r="V100" s="458" t="str">
        <v/>
      </c>
      <c r="W100" s="458" t="str">
        <v/>
      </c>
      <c r="X100" s="458" t="str">
        <v/>
      </c>
      <c r="Y100" s="496" t="str">
        <v/>
      </c>
      <c r="Z100" s="496" t="str">
        <v/>
      </c>
      <c r="AA100" s="496" t="str">
        <v/>
      </c>
      <c r="AB100" s="496" t="str">
        <v/>
      </c>
      <c r="AC100" s="496" t="str">
        <v/>
      </c>
      <c r="AD100" s="496" t="str">
        <v/>
      </c>
      <c r="AE100" s="496" t="str">
        <v/>
      </c>
      <c r="AF100" s="496" t="str">
        <v/>
      </c>
      <c r="AG100" s="505" t="str">
        <v/>
      </c>
      <c r="AH100" s="564" t="str">
        <f t="shared" si="17"/>
        <v/>
      </c>
      <c r="AI100" s="444" t="str">
        <f t="shared" si="18"/>
        <v/>
      </c>
      <c r="AJ100" s="444" t="str">
        <f t="shared" si="19"/>
        <v/>
      </c>
      <c r="AK100" s="524" t="str">
        <f t="shared" si="20"/>
        <v/>
      </c>
    </row>
    <row r="101" spans="1:46" hidden="1" x14ac:dyDescent="0.2">
      <c r="A101" s="566">
        <v>15</v>
      </c>
      <c r="B101" s="46" t="str">
        <f>IF(S$84&lt;&gt;"",S$84,"")</f>
        <v/>
      </c>
      <c r="C101" s="46" t="str">
        <f t="shared" si="15"/>
        <v/>
      </c>
      <c r="D101" s="47" t="str">
        <f t="shared" si="16"/>
        <v/>
      </c>
      <c r="E101" s="507" t="str">
        <v/>
      </c>
      <c r="F101" s="496" t="str">
        <v/>
      </c>
      <c r="G101" s="496" t="str">
        <v/>
      </c>
      <c r="H101" s="458" t="str">
        <v/>
      </c>
      <c r="I101" s="458" t="str">
        <v/>
      </c>
      <c r="J101" s="496" t="str">
        <v/>
      </c>
      <c r="K101" s="496" t="str">
        <v/>
      </c>
      <c r="L101" s="458" t="str">
        <v/>
      </c>
      <c r="M101" s="458" t="str">
        <v/>
      </c>
      <c r="N101" s="496" t="str">
        <v/>
      </c>
      <c r="O101" s="496" t="str">
        <v/>
      </c>
      <c r="P101" s="496" t="str">
        <v/>
      </c>
      <c r="Q101" s="496" t="str">
        <v/>
      </c>
      <c r="R101" s="496" t="str">
        <v/>
      </c>
      <c r="S101" s="510" t="str">
        <v/>
      </c>
      <c r="T101" s="458" t="str">
        <v/>
      </c>
      <c r="U101" s="496" t="str">
        <v/>
      </c>
      <c r="V101" s="458" t="str">
        <v/>
      </c>
      <c r="W101" s="496" t="str">
        <v/>
      </c>
      <c r="X101" s="458" t="str">
        <v/>
      </c>
      <c r="Y101" s="496" t="str">
        <v/>
      </c>
      <c r="Z101" s="496" t="str">
        <v/>
      </c>
      <c r="AA101" s="496" t="str">
        <v/>
      </c>
      <c r="AB101" s="496" t="str">
        <v/>
      </c>
      <c r="AC101" s="496" t="str">
        <v/>
      </c>
      <c r="AD101" s="496" t="str">
        <v/>
      </c>
      <c r="AE101" s="496" t="str">
        <v/>
      </c>
      <c r="AF101" s="496" t="str">
        <v/>
      </c>
      <c r="AG101" s="505" t="str">
        <v/>
      </c>
      <c r="AH101" s="564" t="str">
        <f t="shared" si="17"/>
        <v/>
      </c>
      <c r="AI101" s="444" t="str">
        <f t="shared" si="18"/>
        <v/>
      </c>
      <c r="AJ101" s="444" t="str">
        <f t="shared" si="19"/>
        <v/>
      </c>
      <c r="AK101" s="524" t="str">
        <f t="shared" si="20"/>
        <v/>
      </c>
      <c r="AO101" s="492"/>
      <c r="AP101" s="492"/>
      <c r="AS101" s="493"/>
      <c r="AT101" s="493"/>
    </row>
    <row r="102" spans="1:46" hidden="1" x14ac:dyDescent="0.2">
      <c r="A102" s="566">
        <v>16</v>
      </c>
      <c r="B102" s="46" t="str">
        <f>IF(T$84&lt;&gt;"",T$84,"")</f>
        <v/>
      </c>
      <c r="C102" s="46" t="str">
        <f t="shared" si="15"/>
        <v/>
      </c>
      <c r="D102" s="47" t="str">
        <f t="shared" si="16"/>
        <v/>
      </c>
      <c r="E102" s="507" t="str">
        <v/>
      </c>
      <c r="F102" s="496" t="str">
        <v/>
      </c>
      <c r="G102" s="496" t="str">
        <v/>
      </c>
      <c r="H102" s="458" t="str">
        <v/>
      </c>
      <c r="I102" s="458" t="str">
        <v/>
      </c>
      <c r="J102" s="496" t="str">
        <v/>
      </c>
      <c r="K102" s="496" t="str">
        <v/>
      </c>
      <c r="L102" s="458" t="str">
        <v/>
      </c>
      <c r="M102" s="458" t="str">
        <v/>
      </c>
      <c r="N102" s="496" t="str">
        <v/>
      </c>
      <c r="O102" s="496" t="str">
        <v/>
      </c>
      <c r="P102" s="496" t="str">
        <v/>
      </c>
      <c r="Q102" s="496" t="str">
        <v/>
      </c>
      <c r="R102" s="496" t="str">
        <v/>
      </c>
      <c r="S102" s="496" t="str">
        <v/>
      </c>
      <c r="T102" s="510" t="str">
        <v/>
      </c>
      <c r="U102" s="496" t="str">
        <v/>
      </c>
      <c r="V102" s="458" t="str">
        <v/>
      </c>
      <c r="W102" s="496" t="str">
        <v/>
      </c>
      <c r="X102" s="496" t="str">
        <v/>
      </c>
      <c r="Y102" s="496" t="str">
        <v/>
      </c>
      <c r="Z102" s="496" t="str">
        <v/>
      </c>
      <c r="AA102" s="496" t="str">
        <v/>
      </c>
      <c r="AB102" s="496" t="str">
        <v/>
      </c>
      <c r="AC102" s="496" t="str">
        <v/>
      </c>
      <c r="AD102" s="496" t="str">
        <v/>
      </c>
      <c r="AE102" s="496" t="str">
        <v/>
      </c>
      <c r="AF102" s="496" t="str">
        <v/>
      </c>
      <c r="AG102" s="505" t="str">
        <v/>
      </c>
      <c r="AH102" s="564" t="str">
        <f t="shared" si="17"/>
        <v/>
      </c>
      <c r="AI102" s="444" t="str">
        <f t="shared" si="18"/>
        <v/>
      </c>
      <c r="AJ102" s="444" t="str">
        <f t="shared" si="19"/>
        <v/>
      </c>
      <c r="AK102" s="524" t="str">
        <f t="shared" si="20"/>
        <v/>
      </c>
      <c r="AO102" s="492"/>
      <c r="AP102" s="492"/>
      <c r="AS102" s="493"/>
      <c r="AT102" s="493"/>
    </row>
    <row r="103" spans="1:46" hidden="1" x14ac:dyDescent="0.2">
      <c r="A103" s="566">
        <v>17</v>
      </c>
      <c r="B103" s="46" t="str">
        <f>IF(U$84&lt;&gt;"",U$84,"")</f>
        <v/>
      </c>
      <c r="C103" s="46" t="str">
        <f t="shared" si="15"/>
        <v/>
      </c>
      <c r="D103" s="47" t="str">
        <f t="shared" si="16"/>
        <v/>
      </c>
      <c r="E103" s="507" t="str">
        <v/>
      </c>
      <c r="F103" s="496" t="str">
        <v/>
      </c>
      <c r="G103" s="496" t="str">
        <v/>
      </c>
      <c r="H103" s="458" t="str">
        <v/>
      </c>
      <c r="I103" s="458" t="str">
        <v/>
      </c>
      <c r="J103" s="496" t="str">
        <v/>
      </c>
      <c r="K103" s="496" t="str">
        <v/>
      </c>
      <c r="L103" s="458" t="str">
        <v/>
      </c>
      <c r="M103" s="458" t="str">
        <v/>
      </c>
      <c r="N103" s="496" t="str">
        <v/>
      </c>
      <c r="O103" s="496" t="str">
        <v/>
      </c>
      <c r="P103" s="496" t="str">
        <v/>
      </c>
      <c r="Q103" s="496" t="str">
        <v/>
      </c>
      <c r="R103" s="496" t="str">
        <v/>
      </c>
      <c r="S103" s="496" t="str">
        <v/>
      </c>
      <c r="T103" s="496" t="str">
        <v/>
      </c>
      <c r="U103" s="510" t="str">
        <v/>
      </c>
      <c r="V103" s="458" t="str">
        <v/>
      </c>
      <c r="W103" s="496" t="str">
        <v/>
      </c>
      <c r="X103" s="496" t="str">
        <v/>
      </c>
      <c r="Y103" s="496" t="str">
        <v/>
      </c>
      <c r="Z103" s="496" t="str">
        <v/>
      </c>
      <c r="AA103" s="496" t="str">
        <v/>
      </c>
      <c r="AB103" s="496" t="str">
        <v/>
      </c>
      <c r="AC103" s="496" t="str">
        <v/>
      </c>
      <c r="AD103" s="496" t="str">
        <v/>
      </c>
      <c r="AE103" s="496" t="str">
        <v/>
      </c>
      <c r="AF103" s="496" t="str">
        <v/>
      </c>
      <c r="AG103" s="505" t="str">
        <v/>
      </c>
      <c r="AH103" s="564" t="str">
        <f t="shared" si="17"/>
        <v/>
      </c>
      <c r="AI103" s="444" t="str">
        <f t="shared" si="18"/>
        <v/>
      </c>
      <c r="AJ103" s="444" t="str">
        <f t="shared" si="19"/>
        <v/>
      </c>
      <c r="AK103" s="524" t="str">
        <f t="shared" si="20"/>
        <v/>
      </c>
      <c r="AO103" s="492"/>
      <c r="AP103" s="492"/>
      <c r="AS103" s="493"/>
      <c r="AT103" s="493"/>
    </row>
    <row r="104" spans="1:46" hidden="1" x14ac:dyDescent="0.2">
      <c r="A104" s="566">
        <v>18</v>
      </c>
      <c r="B104" s="46" t="str">
        <f>IF(V$84&lt;&gt;"",V$84,"")</f>
        <v/>
      </c>
      <c r="C104" s="46" t="str">
        <f t="shared" si="15"/>
        <v/>
      </c>
      <c r="D104" s="47" t="str">
        <f t="shared" si="16"/>
        <v/>
      </c>
      <c r="E104" s="509" t="str">
        <v/>
      </c>
      <c r="F104" s="496" t="str">
        <v/>
      </c>
      <c r="G104" s="496" t="str">
        <v/>
      </c>
      <c r="H104" s="458" t="str">
        <v/>
      </c>
      <c r="I104" s="458" t="str">
        <v/>
      </c>
      <c r="J104" s="496" t="str">
        <v/>
      </c>
      <c r="K104" s="496" t="str">
        <v/>
      </c>
      <c r="L104" s="458" t="str">
        <v/>
      </c>
      <c r="M104" s="458" t="str">
        <v/>
      </c>
      <c r="N104" s="496" t="str">
        <v/>
      </c>
      <c r="O104" s="496" t="str">
        <v/>
      </c>
      <c r="P104" s="496" t="str">
        <v/>
      </c>
      <c r="Q104" s="496" t="str">
        <v/>
      </c>
      <c r="R104" s="496" t="str">
        <v/>
      </c>
      <c r="S104" s="496" t="str">
        <v/>
      </c>
      <c r="T104" s="496" t="str">
        <v/>
      </c>
      <c r="U104" s="496" t="str">
        <v/>
      </c>
      <c r="V104" s="510" t="str">
        <v/>
      </c>
      <c r="W104" s="496" t="str">
        <v/>
      </c>
      <c r="X104" s="496" t="str">
        <v/>
      </c>
      <c r="Y104" s="496" t="str">
        <v/>
      </c>
      <c r="Z104" s="496" t="str">
        <v/>
      </c>
      <c r="AA104" s="496" t="str">
        <v/>
      </c>
      <c r="AB104" s="496" t="str">
        <v/>
      </c>
      <c r="AC104" s="496" t="str">
        <v/>
      </c>
      <c r="AD104" s="496" t="str">
        <v/>
      </c>
      <c r="AE104" s="496" t="str">
        <v/>
      </c>
      <c r="AF104" s="496" t="str">
        <v/>
      </c>
      <c r="AG104" s="505" t="str">
        <v/>
      </c>
      <c r="AH104" s="564" t="str">
        <f t="shared" si="17"/>
        <v/>
      </c>
      <c r="AI104" s="444" t="str">
        <f t="shared" si="18"/>
        <v/>
      </c>
      <c r="AJ104" s="444" t="str">
        <f t="shared" si="19"/>
        <v/>
      </c>
      <c r="AK104" s="524" t="str">
        <f t="shared" si="20"/>
        <v/>
      </c>
      <c r="AO104" s="492"/>
      <c r="AP104" s="492"/>
      <c r="AS104" s="493"/>
      <c r="AT104" s="493"/>
    </row>
    <row r="105" spans="1:46" hidden="1" x14ac:dyDescent="0.2">
      <c r="A105" s="566">
        <v>19</v>
      </c>
      <c r="B105" s="46" t="str">
        <f>IF(W$84&lt;&gt;"",W$84,"")</f>
        <v/>
      </c>
      <c r="C105" s="46" t="str">
        <f t="shared" si="15"/>
        <v/>
      </c>
      <c r="D105" s="47" t="str">
        <f t="shared" si="16"/>
        <v/>
      </c>
      <c r="E105" s="507" t="str">
        <v/>
      </c>
      <c r="F105" s="496" t="str">
        <v/>
      </c>
      <c r="G105" s="496" t="str">
        <v/>
      </c>
      <c r="H105" s="458" t="str">
        <v/>
      </c>
      <c r="I105" s="458" t="str">
        <v/>
      </c>
      <c r="J105" s="496" t="str">
        <v/>
      </c>
      <c r="K105" s="496" t="str">
        <v/>
      </c>
      <c r="L105" s="496" t="str">
        <v/>
      </c>
      <c r="M105" s="458" t="str">
        <v/>
      </c>
      <c r="N105" s="496" t="str">
        <v/>
      </c>
      <c r="O105" s="496" t="str">
        <v/>
      </c>
      <c r="P105" s="496" t="str">
        <v/>
      </c>
      <c r="Q105" s="496" t="str">
        <v/>
      </c>
      <c r="R105" s="496" t="str">
        <v/>
      </c>
      <c r="S105" s="496" t="str">
        <v/>
      </c>
      <c r="T105" s="496" t="str">
        <v/>
      </c>
      <c r="U105" s="496" t="str">
        <v/>
      </c>
      <c r="V105" s="496" t="str">
        <v/>
      </c>
      <c r="W105" s="510" t="str">
        <v/>
      </c>
      <c r="X105" s="496" t="str">
        <v/>
      </c>
      <c r="Y105" s="496" t="str">
        <v/>
      </c>
      <c r="Z105" s="496" t="str">
        <v/>
      </c>
      <c r="AA105" s="496" t="str">
        <v/>
      </c>
      <c r="AB105" s="496" t="str">
        <v/>
      </c>
      <c r="AC105" s="496" t="str">
        <v/>
      </c>
      <c r="AD105" s="496" t="str">
        <v/>
      </c>
      <c r="AE105" s="496" t="str">
        <v/>
      </c>
      <c r="AF105" s="496" t="str">
        <v/>
      </c>
      <c r="AG105" s="505" t="str">
        <v/>
      </c>
      <c r="AH105" s="564" t="str">
        <f t="shared" si="17"/>
        <v/>
      </c>
      <c r="AI105" s="444" t="str">
        <f t="shared" si="18"/>
        <v/>
      </c>
      <c r="AJ105" s="444" t="str">
        <f t="shared" si="19"/>
        <v/>
      </c>
      <c r="AK105" s="524" t="str">
        <f t="shared" si="20"/>
        <v/>
      </c>
      <c r="AO105" s="492"/>
      <c r="AP105" s="492"/>
      <c r="AS105" s="493"/>
      <c r="AT105" s="493"/>
    </row>
    <row r="106" spans="1:46" hidden="1" x14ac:dyDescent="0.2">
      <c r="A106" s="566">
        <v>20</v>
      </c>
      <c r="B106" s="46" t="str">
        <f>IF(X$84&lt;&gt;"",X$84,"")</f>
        <v/>
      </c>
      <c r="C106" s="46" t="str">
        <f t="shared" si="15"/>
        <v/>
      </c>
      <c r="D106" s="47" t="str">
        <f t="shared" si="16"/>
        <v/>
      </c>
      <c r="E106" s="507" t="str">
        <v/>
      </c>
      <c r="F106" s="496" t="str">
        <v/>
      </c>
      <c r="G106" s="496" t="str">
        <v/>
      </c>
      <c r="H106" s="458" t="str">
        <v/>
      </c>
      <c r="I106" s="496" t="str">
        <v/>
      </c>
      <c r="J106" s="496" t="str">
        <v/>
      </c>
      <c r="K106" s="496" t="str">
        <v/>
      </c>
      <c r="L106" s="496" t="str">
        <v/>
      </c>
      <c r="M106" s="458" t="str">
        <v/>
      </c>
      <c r="N106" s="496" t="str">
        <v/>
      </c>
      <c r="O106" s="496" t="str">
        <v/>
      </c>
      <c r="P106" s="496" t="str">
        <v/>
      </c>
      <c r="Q106" s="496" t="str">
        <v/>
      </c>
      <c r="R106" s="496" t="str">
        <v/>
      </c>
      <c r="S106" s="496" t="str">
        <v/>
      </c>
      <c r="T106" s="496" t="str">
        <v/>
      </c>
      <c r="U106" s="496" t="str">
        <v/>
      </c>
      <c r="V106" s="496" t="str">
        <v/>
      </c>
      <c r="W106" s="496" t="str">
        <v/>
      </c>
      <c r="X106" s="510" t="str">
        <v/>
      </c>
      <c r="Y106" s="496" t="str">
        <v/>
      </c>
      <c r="Z106" s="496" t="str">
        <v/>
      </c>
      <c r="AA106" s="496" t="str">
        <v/>
      </c>
      <c r="AB106" s="496" t="str">
        <v/>
      </c>
      <c r="AC106" s="496" t="str">
        <v/>
      </c>
      <c r="AD106" s="496" t="str">
        <v/>
      </c>
      <c r="AE106" s="496" t="str">
        <v/>
      </c>
      <c r="AF106" s="496" t="str">
        <v/>
      </c>
      <c r="AG106" s="505" t="str">
        <v/>
      </c>
      <c r="AH106" s="564" t="str">
        <f t="shared" si="17"/>
        <v/>
      </c>
      <c r="AI106" s="444" t="str">
        <f t="shared" si="18"/>
        <v/>
      </c>
      <c r="AJ106" s="444" t="str">
        <f t="shared" si="19"/>
        <v/>
      </c>
      <c r="AK106" s="524" t="str">
        <f t="shared" si="20"/>
        <v/>
      </c>
      <c r="AO106" s="492"/>
      <c r="AP106" s="492"/>
      <c r="AS106" s="493"/>
      <c r="AT106" s="493"/>
    </row>
    <row r="107" spans="1:46" hidden="1" x14ac:dyDescent="0.2">
      <c r="A107" s="566">
        <v>21</v>
      </c>
      <c r="B107" s="46" t="str">
        <f>IF(Y$84&lt;&gt;"",Y$84,"")</f>
        <v/>
      </c>
      <c r="C107" s="46" t="str">
        <f t="shared" si="15"/>
        <v/>
      </c>
      <c r="D107" s="47" t="str">
        <f t="shared" si="16"/>
        <v/>
      </c>
      <c r="E107" s="507" t="str">
        <v/>
      </c>
      <c r="F107" s="496" t="str">
        <v/>
      </c>
      <c r="G107" s="496" t="str">
        <v/>
      </c>
      <c r="H107" s="458" t="str">
        <v/>
      </c>
      <c r="I107" s="496" t="str">
        <v/>
      </c>
      <c r="J107" s="496" t="str">
        <v/>
      </c>
      <c r="K107" s="496" t="str">
        <v/>
      </c>
      <c r="L107" s="496" t="str">
        <v/>
      </c>
      <c r="M107" s="458" t="str">
        <v/>
      </c>
      <c r="N107" s="496" t="str">
        <v/>
      </c>
      <c r="O107" s="496" t="str">
        <v/>
      </c>
      <c r="P107" s="496" t="str">
        <v/>
      </c>
      <c r="Q107" s="496" t="str">
        <v/>
      </c>
      <c r="R107" s="496" t="str">
        <v/>
      </c>
      <c r="S107" s="496" t="str">
        <v/>
      </c>
      <c r="T107" s="496" t="str">
        <v/>
      </c>
      <c r="U107" s="496" t="str">
        <v/>
      </c>
      <c r="V107" s="496" t="str">
        <v/>
      </c>
      <c r="W107" s="496" t="str">
        <v/>
      </c>
      <c r="X107" s="496" t="str">
        <v/>
      </c>
      <c r="Y107" s="510" t="str">
        <v/>
      </c>
      <c r="Z107" s="496" t="str">
        <v/>
      </c>
      <c r="AA107" s="496" t="str">
        <v/>
      </c>
      <c r="AB107" s="496" t="str">
        <v/>
      </c>
      <c r="AC107" s="496" t="str">
        <v/>
      </c>
      <c r="AD107" s="496" t="str">
        <v/>
      </c>
      <c r="AE107" s="496" t="str">
        <v/>
      </c>
      <c r="AF107" s="496" t="str">
        <v/>
      </c>
      <c r="AG107" s="505" t="str">
        <v/>
      </c>
      <c r="AH107" s="564" t="str">
        <f t="shared" si="17"/>
        <v/>
      </c>
      <c r="AI107" s="444" t="str">
        <f t="shared" si="18"/>
        <v/>
      </c>
      <c r="AJ107" s="444" t="str">
        <f t="shared" si="19"/>
        <v/>
      </c>
      <c r="AK107" s="524" t="str">
        <f t="shared" si="20"/>
        <v/>
      </c>
      <c r="AO107" s="492"/>
      <c r="AP107" s="492"/>
      <c r="AS107" s="493"/>
      <c r="AT107" s="493"/>
    </row>
    <row r="108" spans="1:46" hidden="1" x14ac:dyDescent="0.2">
      <c r="A108" s="566">
        <v>22</v>
      </c>
      <c r="B108" s="46" t="str">
        <f>IF(Z$84&lt;&gt;"",Z$84,"")</f>
        <v/>
      </c>
      <c r="C108" s="46" t="str">
        <f t="shared" si="15"/>
        <v/>
      </c>
      <c r="D108" s="47" t="str">
        <f t="shared" si="16"/>
        <v/>
      </c>
      <c r="E108" s="507" t="str">
        <v/>
      </c>
      <c r="F108" s="496" t="str">
        <v/>
      </c>
      <c r="G108" s="496" t="str">
        <v/>
      </c>
      <c r="H108" s="458" t="str">
        <v/>
      </c>
      <c r="I108" s="496" t="str">
        <v/>
      </c>
      <c r="J108" s="496" t="str">
        <v/>
      </c>
      <c r="K108" s="496" t="str">
        <v/>
      </c>
      <c r="L108" s="496" t="str">
        <v/>
      </c>
      <c r="M108" s="458" t="str">
        <v/>
      </c>
      <c r="N108" s="496" t="str">
        <v/>
      </c>
      <c r="O108" s="496" t="str">
        <v/>
      </c>
      <c r="P108" s="496" t="str">
        <v/>
      </c>
      <c r="Q108" s="496" t="str">
        <v/>
      </c>
      <c r="R108" s="496" t="str">
        <v/>
      </c>
      <c r="S108" s="496" t="str">
        <v/>
      </c>
      <c r="T108" s="496" t="str">
        <v/>
      </c>
      <c r="U108" s="496" t="str">
        <v/>
      </c>
      <c r="V108" s="496" t="str">
        <v/>
      </c>
      <c r="W108" s="496" t="str">
        <v/>
      </c>
      <c r="X108" s="496" t="str">
        <v/>
      </c>
      <c r="Y108" s="496" t="str">
        <v/>
      </c>
      <c r="Z108" s="510" t="str">
        <v/>
      </c>
      <c r="AA108" s="496" t="str">
        <v/>
      </c>
      <c r="AB108" s="496" t="str">
        <v/>
      </c>
      <c r="AC108" s="496" t="str">
        <v/>
      </c>
      <c r="AD108" s="496" t="str">
        <v/>
      </c>
      <c r="AE108" s="496" t="str">
        <v/>
      </c>
      <c r="AF108" s="496" t="str">
        <v/>
      </c>
      <c r="AG108" s="505" t="str">
        <v/>
      </c>
      <c r="AH108" s="564" t="str">
        <f t="shared" si="17"/>
        <v/>
      </c>
      <c r="AI108" s="444" t="str">
        <f t="shared" si="18"/>
        <v/>
      </c>
      <c r="AJ108" s="444" t="str">
        <f t="shared" si="19"/>
        <v/>
      </c>
      <c r="AK108" s="524" t="str">
        <f t="shared" si="20"/>
        <v/>
      </c>
      <c r="AO108" s="492"/>
      <c r="AP108" s="492"/>
      <c r="AS108" s="493"/>
      <c r="AT108" s="493"/>
    </row>
    <row r="109" spans="1:46" hidden="1" x14ac:dyDescent="0.2">
      <c r="A109" s="566">
        <v>23</v>
      </c>
      <c r="B109" s="46" t="str">
        <f>IF(AA$84&lt;&gt;"",AA$84,"")</f>
        <v/>
      </c>
      <c r="C109" s="46" t="str">
        <f t="shared" si="15"/>
        <v/>
      </c>
      <c r="D109" s="47" t="str">
        <f t="shared" si="16"/>
        <v/>
      </c>
      <c r="E109" s="507" t="str">
        <v/>
      </c>
      <c r="F109" s="496" t="str">
        <v/>
      </c>
      <c r="G109" s="496" t="str">
        <v/>
      </c>
      <c r="H109" s="508" t="str">
        <v/>
      </c>
      <c r="I109" s="496" t="str">
        <v/>
      </c>
      <c r="J109" s="496" t="str">
        <v/>
      </c>
      <c r="K109" s="496" t="str">
        <v/>
      </c>
      <c r="L109" s="496" t="str">
        <v/>
      </c>
      <c r="M109" s="458" t="str">
        <v/>
      </c>
      <c r="N109" s="496" t="str">
        <v/>
      </c>
      <c r="O109" s="496" t="str">
        <v/>
      </c>
      <c r="P109" s="496" t="str">
        <v/>
      </c>
      <c r="Q109" s="496" t="str">
        <v/>
      </c>
      <c r="R109" s="496" t="str">
        <v/>
      </c>
      <c r="S109" s="496" t="str">
        <v/>
      </c>
      <c r="T109" s="496" t="str">
        <v/>
      </c>
      <c r="U109" s="496" t="str">
        <v/>
      </c>
      <c r="V109" s="496" t="str">
        <v/>
      </c>
      <c r="W109" s="496" t="str">
        <v/>
      </c>
      <c r="X109" s="496" t="str">
        <v/>
      </c>
      <c r="Y109" s="496" t="str">
        <v/>
      </c>
      <c r="Z109" s="496" t="str">
        <v/>
      </c>
      <c r="AA109" s="510" t="str">
        <v/>
      </c>
      <c r="AB109" s="496" t="str">
        <v/>
      </c>
      <c r="AC109" s="496" t="str">
        <v/>
      </c>
      <c r="AD109" s="496" t="str">
        <v/>
      </c>
      <c r="AE109" s="496" t="str">
        <v/>
      </c>
      <c r="AF109" s="496" t="str">
        <v/>
      </c>
      <c r="AG109" s="505" t="str">
        <v/>
      </c>
      <c r="AH109" s="564" t="str">
        <f t="shared" si="17"/>
        <v/>
      </c>
      <c r="AI109" s="444" t="str">
        <f t="shared" si="18"/>
        <v/>
      </c>
      <c r="AJ109" s="444" t="str">
        <f t="shared" si="19"/>
        <v/>
      </c>
      <c r="AK109" s="524" t="str">
        <f t="shared" si="20"/>
        <v/>
      </c>
      <c r="AO109" s="492"/>
      <c r="AP109" s="492"/>
      <c r="AS109" s="493"/>
      <c r="AT109" s="493"/>
    </row>
    <row r="110" spans="1:46" hidden="1" x14ac:dyDescent="0.2">
      <c r="A110" s="566">
        <v>24</v>
      </c>
      <c r="B110" s="46" t="str">
        <f>IF(AB$84&lt;&gt;"",AB$84,"")</f>
        <v/>
      </c>
      <c r="C110" s="46" t="str">
        <f t="shared" si="15"/>
        <v/>
      </c>
      <c r="D110" s="47" t="str">
        <f t="shared" si="16"/>
        <v/>
      </c>
      <c r="E110" s="507" t="str">
        <v/>
      </c>
      <c r="F110" s="496" t="str">
        <v/>
      </c>
      <c r="G110" s="496" t="str">
        <v/>
      </c>
      <c r="H110" s="496" t="str">
        <v/>
      </c>
      <c r="I110" s="496" t="str">
        <v/>
      </c>
      <c r="J110" s="496" t="str">
        <v/>
      </c>
      <c r="K110" s="496" t="str">
        <v/>
      </c>
      <c r="L110" s="496" t="str">
        <v/>
      </c>
      <c r="M110" s="508" t="str">
        <v/>
      </c>
      <c r="N110" s="496" t="str">
        <v/>
      </c>
      <c r="O110" s="496" t="str">
        <v/>
      </c>
      <c r="P110" s="496" t="str">
        <v/>
      </c>
      <c r="Q110" s="496" t="str">
        <v/>
      </c>
      <c r="R110" s="496" t="str">
        <v/>
      </c>
      <c r="S110" s="496" t="str">
        <v/>
      </c>
      <c r="T110" s="496" t="str">
        <v/>
      </c>
      <c r="U110" s="496" t="str">
        <v/>
      </c>
      <c r="V110" s="496" t="str">
        <v/>
      </c>
      <c r="W110" s="496" t="str">
        <v/>
      </c>
      <c r="X110" s="496" t="str">
        <v/>
      </c>
      <c r="Y110" s="496" t="str">
        <v/>
      </c>
      <c r="Z110" s="496" t="str">
        <v/>
      </c>
      <c r="AA110" s="496" t="str">
        <v/>
      </c>
      <c r="AB110" s="510" t="str">
        <v/>
      </c>
      <c r="AC110" s="458" t="str">
        <v/>
      </c>
      <c r="AD110" s="458" t="str">
        <v/>
      </c>
      <c r="AE110" s="458" t="str">
        <v/>
      </c>
      <c r="AF110" s="458" t="str">
        <v/>
      </c>
      <c r="AG110" s="505" t="str">
        <v/>
      </c>
      <c r="AH110" s="564" t="str">
        <f t="shared" si="17"/>
        <v/>
      </c>
      <c r="AI110" s="444" t="str">
        <f t="shared" si="18"/>
        <v/>
      </c>
      <c r="AJ110" s="444" t="str">
        <f t="shared" si="19"/>
        <v/>
      </c>
      <c r="AK110" s="524" t="str">
        <f t="shared" si="20"/>
        <v/>
      </c>
      <c r="AO110" s="492"/>
      <c r="AP110" s="492"/>
      <c r="AS110" s="493"/>
      <c r="AT110" s="493"/>
    </row>
    <row r="111" spans="1:46" hidden="1" x14ac:dyDescent="0.2">
      <c r="A111" s="566">
        <v>25</v>
      </c>
      <c r="B111" s="46" t="str">
        <f>IF(AC$84&lt;&gt;"",AC$84,"")</f>
        <v/>
      </c>
      <c r="C111" s="46" t="str">
        <f t="shared" si="15"/>
        <v/>
      </c>
      <c r="D111" s="47" t="str">
        <f t="shared" si="16"/>
        <v/>
      </c>
      <c r="E111" s="507" t="str">
        <v/>
      </c>
      <c r="F111" s="496" t="str">
        <v/>
      </c>
      <c r="G111" s="496" t="str">
        <v/>
      </c>
      <c r="H111" s="496" t="str">
        <v/>
      </c>
      <c r="I111" s="496" t="str">
        <v/>
      </c>
      <c r="J111" s="496" t="str">
        <v/>
      </c>
      <c r="K111" s="496" t="str">
        <v/>
      </c>
      <c r="L111" s="496" t="str">
        <v/>
      </c>
      <c r="M111" s="508" t="str">
        <v/>
      </c>
      <c r="N111" s="496" t="str">
        <v/>
      </c>
      <c r="O111" s="496" t="str">
        <v/>
      </c>
      <c r="P111" s="496" t="str">
        <v/>
      </c>
      <c r="Q111" s="496" t="str">
        <v/>
      </c>
      <c r="R111" s="496" t="str">
        <v/>
      </c>
      <c r="S111" s="496" t="str">
        <v/>
      </c>
      <c r="T111" s="496" t="str">
        <v/>
      </c>
      <c r="U111" s="496" t="str">
        <v/>
      </c>
      <c r="V111" s="496" t="str">
        <v/>
      </c>
      <c r="W111" s="496" t="str">
        <v/>
      </c>
      <c r="X111" s="496" t="str">
        <v/>
      </c>
      <c r="Y111" s="496" t="str">
        <v/>
      </c>
      <c r="Z111" s="496" t="str">
        <v/>
      </c>
      <c r="AA111" s="496" t="str">
        <v/>
      </c>
      <c r="AB111" s="458" t="str">
        <v/>
      </c>
      <c r="AC111" s="510" t="str">
        <v/>
      </c>
      <c r="AD111" s="458" t="str">
        <v/>
      </c>
      <c r="AE111" s="458" t="str">
        <v/>
      </c>
      <c r="AF111" s="458" t="str">
        <v/>
      </c>
      <c r="AG111" s="505" t="str">
        <v/>
      </c>
      <c r="AH111" s="564" t="str">
        <f t="shared" si="17"/>
        <v/>
      </c>
      <c r="AI111" s="444" t="str">
        <f t="shared" si="18"/>
        <v/>
      </c>
      <c r="AJ111" s="444" t="str">
        <f t="shared" si="19"/>
        <v/>
      </c>
      <c r="AK111" s="524" t="str">
        <f t="shared" si="20"/>
        <v/>
      </c>
      <c r="AO111" s="492"/>
      <c r="AP111" s="492"/>
      <c r="AS111" s="493"/>
      <c r="AT111" s="493"/>
    </row>
    <row r="112" spans="1:46" hidden="1" x14ac:dyDescent="0.2">
      <c r="A112" s="566">
        <v>26</v>
      </c>
      <c r="B112" s="46" t="str">
        <f>IF(AD$84&lt;&gt;"",AD$84,"")</f>
        <v/>
      </c>
      <c r="C112" s="46" t="str">
        <f t="shared" si="15"/>
        <v/>
      </c>
      <c r="D112" s="47" t="str">
        <f t="shared" si="16"/>
        <v/>
      </c>
      <c r="E112" s="507" t="str">
        <v/>
      </c>
      <c r="F112" s="496" t="str">
        <v/>
      </c>
      <c r="G112" s="496" t="str">
        <v/>
      </c>
      <c r="H112" s="496" t="str">
        <v/>
      </c>
      <c r="I112" s="496" t="str">
        <v/>
      </c>
      <c r="J112" s="496" t="str">
        <v/>
      </c>
      <c r="K112" s="496" t="str">
        <v/>
      </c>
      <c r="L112" s="496" t="str">
        <v/>
      </c>
      <c r="M112" s="508" t="str">
        <v/>
      </c>
      <c r="N112" s="496" t="str">
        <v/>
      </c>
      <c r="O112" s="496" t="str">
        <v/>
      </c>
      <c r="P112" s="496" t="str">
        <v/>
      </c>
      <c r="Q112" s="496" t="str">
        <v/>
      </c>
      <c r="R112" s="496" t="str">
        <v/>
      </c>
      <c r="S112" s="496" t="str">
        <v/>
      </c>
      <c r="T112" s="496" t="str">
        <v/>
      </c>
      <c r="U112" s="496" t="str">
        <v/>
      </c>
      <c r="V112" s="496" t="str">
        <v/>
      </c>
      <c r="W112" s="496" t="str">
        <v/>
      </c>
      <c r="X112" s="496" t="str">
        <v/>
      </c>
      <c r="Y112" s="496" t="str">
        <v/>
      </c>
      <c r="Z112" s="496" t="str">
        <v/>
      </c>
      <c r="AA112" s="496" t="str">
        <v/>
      </c>
      <c r="AB112" s="458" t="str">
        <v/>
      </c>
      <c r="AC112" s="458" t="str">
        <v/>
      </c>
      <c r="AD112" s="510" t="str">
        <v/>
      </c>
      <c r="AE112" s="458" t="str">
        <v/>
      </c>
      <c r="AF112" s="458" t="str">
        <v/>
      </c>
      <c r="AG112" s="505" t="str">
        <v/>
      </c>
      <c r="AH112" s="564" t="str">
        <f t="shared" si="17"/>
        <v/>
      </c>
      <c r="AI112" s="444" t="str">
        <f t="shared" si="18"/>
        <v/>
      </c>
      <c r="AJ112" s="444" t="str">
        <f t="shared" si="19"/>
        <v/>
      </c>
      <c r="AK112" s="524" t="str">
        <f t="shared" si="20"/>
        <v/>
      </c>
      <c r="AO112" s="492"/>
      <c r="AP112" s="492"/>
      <c r="AS112" s="493"/>
      <c r="AT112" s="493"/>
    </row>
    <row r="113" spans="1:46" hidden="1" x14ac:dyDescent="0.2">
      <c r="A113" s="566">
        <v>27</v>
      </c>
      <c r="B113" s="46" t="str">
        <f>IF(AE$84&lt;&gt;"",AE$84,"")</f>
        <v/>
      </c>
      <c r="C113" s="46" t="str">
        <f t="shared" si="15"/>
        <v/>
      </c>
      <c r="D113" s="47" t="str">
        <f t="shared" si="16"/>
        <v/>
      </c>
      <c r="E113" s="507" t="str">
        <v/>
      </c>
      <c r="F113" s="496" t="str">
        <v/>
      </c>
      <c r="G113" s="496" t="str">
        <v/>
      </c>
      <c r="H113" s="496" t="str">
        <v/>
      </c>
      <c r="I113" s="496" t="str">
        <v/>
      </c>
      <c r="J113" s="496" t="str">
        <v/>
      </c>
      <c r="K113" s="496" t="str">
        <v/>
      </c>
      <c r="L113" s="496" t="str">
        <v/>
      </c>
      <c r="M113" s="508" t="str">
        <v/>
      </c>
      <c r="N113" s="496" t="str">
        <v/>
      </c>
      <c r="O113" s="496" t="str">
        <v/>
      </c>
      <c r="P113" s="496" t="str">
        <v/>
      </c>
      <c r="Q113" s="496" t="str">
        <v/>
      </c>
      <c r="R113" s="496" t="str">
        <v/>
      </c>
      <c r="S113" s="496" t="str">
        <v/>
      </c>
      <c r="T113" s="496" t="str">
        <v/>
      </c>
      <c r="U113" s="496" t="str">
        <v/>
      </c>
      <c r="V113" s="496" t="str">
        <v/>
      </c>
      <c r="W113" s="496" t="str">
        <v/>
      </c>
      <c r="X113" s="496" t="str">
        <v/>
      </c>
      <c r="Y113" s="496" t="str">
        <v/>
      </c>
      <c r="Z113" s="496" t="str">
        <v/>
      </c>
      <c r="AA113" s="496" t="str">
        <v/>
      </c>
      <c r="AB113" s="458" t="str">
        <v/>
      </c>
      <c r="AC113" s="458" t="str">
        <v/>
      </c>
      <c r="AD113" s="458" t="str">
        <v/>
      </c>
      <c r="AE113" s="510" t="str">
        <v/>
      </c>
      <c r="AF113" s="458" t="str">
        <v/>
      </c>
      <c r="AG113" s="505" t="str">
        <v/>
      </c>
      <c r="AH113" s="564" t="str">
        <f t="shared" si="17"/>
        <v/>
      </c>
      <c r="AI113" s="444" t="str">
        <f t="shared" si="18"/>
        <v/>
      </c>
      <c r="AJ113" s="444" t="str">
        <f t="shared" si="19"/>
        <v/>
      </c>
      <c r="AK113" s="524" t="str">
        <f t="shared" si="20"/>
        <v/>
      </c>
      <c r="AO113" s="492"/>
      <c r="AP113" s="492"/>
      <c r="AS113" s="493"/>
      <c r="AT113" s="493"/>
    </row>
    <row r="114" spans="1:46" hidden="1" x14ac:dyDescent="0.2">
      <c r="A114" s="566">
        <v>28</v>
      </c>
      <c r="B114" s="46" t="str">
        <f>IF(AF$84&lt;&gt;"",AF$84,"")</f>
        <v/>
      </c>
      <c r="C114" s="46" t="str">
        <f t="shared" si="15"/>
        <v/>
      </c>
      <c r="D114" s="47" t="str">
        <f t="shared" si="16"/>
        <v/>
      </c>
      <c r="E114" s="507" t="str">
        <v/>
      </c>
      <c r="F114" s="496" t="str">
        <v/>
      </c>
      <c r="G114" s="496" t="str">
        <v/>
      </c>
      <c r="H114" s="496" t="str">
        <v/>
      </c>
      <c r="I114" s="496" t="str">
        <v/>
      </c>
      <c r="J114" s="496" t="str">
        <v/>
      </c>
      <c r="K114" s="496" t="str">
        <v/>
      </c>
      <c r="L114" s="496" t="str">
        <v/>
      </c>
      <c r="M114" s="508" t="str">
        <v/>
      </c>
      <c r="N114" s="496" t="str">
        <v/>
      </c>
      <c r="O114" s="496" t="str">
        <v/>
      </c>
      <c r="P114" s="496" t="str">
        <v/>
      </c>
      <c r="Q114" s="496" t="str">
        <v/>
      </c>
      <c r="R114" s="496" t="str">
        <v/>
      </c>
      <c r="S114" s="496" t="str">
        <v/>
      </c>
      <c r="T114" s="496" t="str">
        <v/>
      </c>
      <c r="U114" s="496" t="str">
        <v/>
      </c>
      <c r="V114" s="496" t="str">
        <v/>
      </c>
      <c r="W114" s="496" t="str">
        <v/>
      </c>
      <c r="X114" s="496" t="str">
        <v/>
      </c>
      <c r="Y114" s="496" t="str">
        <v/>
      </c>
      <c r="Z114" s="496" t="str">
        <v/>
      </c>
      <c r="AA114" s="496" t="str">
        <v/>
      </c>
      <c r="AB114" s="458" t="str">
        <v/>
      </c>
      <c r="AC114" s="458" t="str">
        <v/>
      </c>
      <c r="AD114" s="458" t="str">
        <v/>
      </c>
      <c r="AE114" s="458" t="str">
        <v/>
      </c>
      <c r="AF114" s="510" t="str">
        <v/>
      </c>
      <c r="AG114" s="505" t="str">
        <v/>
      </c>
      <c r="AH114" s="564" t="str">
        <f t="shared" si="17"/>
        <v/>
      </c>
      <c r="AI114" s="444" t="str">
        <f t="shared" si="18"/>
        <v/>
      </c>
      <c r="AJ114" s="444" t="str">
        <f t="shared" si="19"/>
        <v/>
      </c>
      <c r="AK114" s="524" t="str">
        <f t="shared" si="20"/>
        <v/>
      </c>
      <c r="AO114" s="492"/>
      <c r="AP114" s="492"/>
      <c r="AS114" s="493"/>
      <c r="AT114" s="493"/>
    </row>
    <row r="115" spans="1:46" hidden="1" x14ac:dyDescent="0.2">
      <c r="A115" s="559">
        <v>29</v>
      </c>
      <c r="B115" s="48" t="str">
        <f>IF(AG$84&lt;&gt;"",AG$84,"")</f>
        <v/>
      </c>
      <c r="C115" s="48" t="str">
        <f t="shared" si="15"/>
        <v/>
      </c>
      <c r="D115" s="49" t="str">
        <f t="shared" si="16"/>
        <v/>
      </c>
      <c r="E115" s="512" t="str">
        <v/>
      </c>
      <c r="F115" s="513" t="str">
        <v/>
      </c>
      <c r="G115" s="513" t="str">
        <v/>
      </c>
      <c r="H115" s="513" t="str">
        <v/>
      </c>
      <c r="I115" s="513" t="str">
        <v/>
      </c>
      <c r="J115" s="513" t="str">
        <v/>
      </c>
      <c r="K115" s="513" t="str">
        <v/>
      </c>
      <c r="L115" s="513" t="str">
        <v/>
      </c>
      <c r="M115" s="513" t="str">
        <v/>
      </c>
      <c r="N115" s="513" t="str">
        <v/>
      </c>
      <c r="O115" s="513" t="str">
        <v/>
      </c>
      <c r="P115" s="513" t="str">
        <v/>
      </c>
      <c r="Q115" s="513" t="str">
        <v/>
      </c>
      <c r="R115" s="513" t="str">
        <v/>
      </c>
      <c r="S115" s="513" t="str">
        <v/>
      </c>
      <c r="T115" s="513" t="str">
        <v/>
      </c>
      <c r="U115" s="513" t="str">
        <v/>
      </c>
      <c r="V115" s="513" t="str">
        <v/>
      </c>
      <c r="W115" s="513" t="str">
        <v/>
      </c>
      <c r="X115" s="513" t="str">
        <v/>
      </c>
      <c r="Y115" s="513" t="str">
        <v/>
      </c>
      <c r="Z115" s="513" t="str">
        <v/>
      </c>
      <c r="AA115" s="513" t="str">
        <v/>
      </c>
      <c r="AB115" s="513" t="str">
        <v/>
      </c>
      <c r="AC115" s="513" t="str">
        <v/>
      </c>
      <c r="AD115" s="513" t="str">
        <v/>
      </c>
      <c r="AE115" s="513" t="str">
        <v/>
      </c>
      <c r="AF115" s="513" t="str">
        <v/>
      </c>
      <c r="AG115" s="514" t="str">
        <v/>
      </c>
      <c r="AH115" s="567" t="str">
        <f t="shared" si="17"/>
        <v/>
      </c>
      <c r="AI115" s="444" t="str">
        <f t="shared" si="18"/>
        <v/>
      </c>
      <c r="AJ115" s="444" t="str">
        <f t="shared" si="19"/>
        <v/>
      </c>
      <c r="AK115" s="524" t="str">
        <f t="shared" si="20"/>
        <v/>
      </c>
      <c r="AO115" s="492"/>
      <c r="AP115" s="492"/>
      <c r="AS115" s="493"/>
      <c r="AT115" s="493"/>
    </row>
  </sheetData>
  <sheetProtection sheet="1" objects="1" scenarios="1" selectLockedCells="1"/>
  <mergeCells count="5">
    <mergeCell ref="AF1:AG1"/>
    <mergeCell ref="K2:P2"/>
    <mergeCell ref="K1:R1"/>
    <mergeCell ref="V1:AB1"/>
    <mergeCell ref="V2:AD2"/>
  </mergeCells>
  <phoneticPr fontId="0" type="noConversion"/>
  <conditionalFormatting sqref="AB6:AG34 E29:AA34 E7:E28 G6:AA28 F6 F8:F28 E110:AG115 AB87:AG109 F87:AA87 E89:AA109 E88 G88:AA88">
    <cfRule type="cellIs" dxfId="97" priority="1" stopIfTrue="1" operator="equal">
      <formula>-1</formula>
    </cfRule>
  </conditionalFormatting>
  <conditionalFormatting sqref="G42">
    <cfRule type="cellIs" dxfId="96" priority="2" stopIfTrue="1" operator="equal">
      <formula>"R+"</formula>
    </cfRule>
    <cfRule type="cellIs" dxfId="95" priority="3" stopIfTrue="1" operator="equal">
      <formula>"R–"</formula>
    </cfRule>
    <cfRule type="cellIs" dxfId="94" priority="4" stopIfTrue="1" operator="equal">
      <formula>"IR"</formula>
    </cfRule>
  </conditionalFormatting>
  <conditionalFormatting sqref="E47:AG75">
    <cfRule type="cellIs" dxfId="93" priority="5" stopIfTrue="1" operator="equal">
      <formula>"S+"</formula>
    </cfRule>
    <cfRule type="cellIs" dxfId="92" priority="6" stopIfTrue="1" operator="equal">
      <formula>"R–"</formula>
    </cfRule>
    <cfRule type="cellIs" dxfId="91" priority="7" stopIfTrue="1" operator="equal">
      <formula>"IR"</formula>
    </cfRule>
  </conditionalFormatting>
  <conditionalFormatting sqref="E6 E87">
    <cfRule type="cellIs" dxfId="90" priority="8" stopIfTrue="1" operator="equal">
      <formula>""""""</formula>
    </cfRule>
  </conditionalFormatting>
  <dataValidations count="3">
    <dataValidation type="list" allowBlank="1" showInputMessage="1" showErrorMessage="1" error="Digitare F per le Femmine, M per i Maschi." sqref="C6:C34">
      <formula1>"M,F,"</formula1>
    </dataValidation>
    <dataValidation type="whole" allowBlank="1" showInputMessage="1" showErrorMessage="1" error="inserire:_x000a_1 per una scelta effettiva_x000a_-1 per un rifiuto effettivo" sqref="H89:J89 F102:M115 N103:N115 Q101:R115 O102:O115 T104:U104 E101:E115">
      <formula1>-1</formula1>
      <formula2>1</formula2>
    </dataValidation>
    <dataValidation type="list" allowBlank="1" showDropDown="1" showErrorMessage="1" sqref="E6:AG34">
      <formula1>"1,-1"</formula1>
    </dataValidation>
  </dataValidations>
  <printOptions horizontalCentered="1" verticalCentered="1"/>
  <pageMargins left="0.59055118110236227" right="0.27559055118110237" top="0.35433070866141736" bottom="0.47244094488188981" header="0.27559055118110237" footer="0.23622047244094491"/>
  <pageSetup paperSize="9" scale="89" orientation="landscape" blackAndWhite="1" horizontalDpi="300" verticalDpi="300" r:id="rId1"/>
  <headerFooter alignWithMargins="0">
    <oddFooter>&amp;L&amp;8Foglio elettronico: L. Clama, G. Martini, M. Nardini&amp;C&amp;8&amp;F - Scheda &amp;A - Pagina &amp;P&amp;R&amp;8&amp;D</oddFooter>
  </headerFooter>
  <rowBreaks count="2" manualBreakCount="2">
    <brk id="42" max="32" man="1"/>
    <brk id="75" max="32"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2"/>
  <dimension ref="A1:BF114"/>
  <sheetViews>
    <sheetView showGridLines="0" zoomScaleNormal="100" workbookViewId="0">
      <selection activeCell="C2" sqref="C2"/>
    </sheetView>
  </sheetViews>
  <sheetFormatPr defaultRowHeight="12.75" x14ac:dyDescent="0.2"/>
  <cols>
    <col min="1" max="1" width="3.42578125" style="492" customWidth="1"/>
    <col min="2" max="2" width="22.7109375" style="492" customWidth="1"/>
    <col min="3" max="3" width="3.42578125" style="492" customWidth="1"/>
    <col min="4" max="4" width="3.85546875" style="493" customWidth="1"/>
    <col min="5" max="33" width="3.7109375" style="492" customWidth="1"/>
    <col min="34" max="34" width="6" style="493" hidden="1" customWidth="1"/>
    <col min="35" max="36" width="6" style="492" hidden="1" customWidth="1"/>
    <col min="37" max="39" width="5.7109375" style="492" hidden="1" customWidth="1"/>
    <col min="40" max="40" width="4.42578125" style="492" customWidth="1"/>
    <col min="41" max="41" width="3.42578125" style="493" customWidth="1"/>
    <col min="42" max="42" width="3.5703125" style="493" customWidth="1"/>
    <col min="43" max="43" width="1.85546875" style="493" customWidth="1"/>
    <col min="44" max="44" width="1.140625" style="493" customWidth="1"/>
    <col min="45" max="16384" width="9.140625" style="492"/>
  </cols>
  <sheetData>
    <row r="1" spans="1:58" s="465" customFormat="1" ht="22.5" customHeight="1" x14ac:dyDescent="0.2">
      <c r="A1" s="460" t="s">
        <v>23</v>
      </c>
      <c r="B1" s="461"/>
      <c r="C1" s="461"/>
      <c r="D1" s="462"/>
      <c r="E1" s="461"/>
      <c r="F1" s="461"/>
      <c r="G1" s="461"/>
      <c r="H1" s="461"/>
      <c r="I1" s="461"/>
      <c r="J1" s="463" t="s">
        <v>68</v>
      </c>
      <c r="K1" s="610" t="str">
        <f>IF(A!$K1="","",A!$K1)</f>
        <v/>
      </c>
      <c r="L1" s="611"/>
      <c r="M1" s="611"/>
      <c r="N1" s="611"/>
      <c r="O1" s="611"/>
      <c r="P1" s="611"/>
      <c r="Q1" s="611"/>
      <c r="R1" s="612"/>
      <c r="S1" s="462"/>
      <c r="T1" s="462"/>
      <c r="U1" s="464" t="s">
        <v>69</v>
      </c>
      <c r="V1" s="613" t="str">
        <f>IF(A!$V1="","",A!$V1)</f>
        <v/>
      </c>
      <c r="W1" s="614"/>
      <c r="X1" s="614"/>
      <c r="Y1" s="614"/>
      <c r="Z1" s="614"/>
      <c r="AA1" s="614"/>
      <c r="AB1" s="615"/>
      <c r="AC1" s="462"/>
      <c r="AD1" s="462"/>
      <c r="AE1" s="464" t="s">
        <v>70</v>
      </c>
      <c r="AF1" s="608" t="str">
        <f>IF(A!$AF1="","",A!$AF1)</f>
        <v/>
      </c>
      <c r="AG1" s="609"/>
      <c r="AH1" s="474"/>
      <c r="AI1" s="474"/>
      <c r="AJ1" s="474"/>
      <c r="AK1" s="474"/>
      <c r="AL1" s="474"/>
      <c r="AM1" s="474"/>
      <c r="AN1" s="462"/>
      <c r="AO1" s="462"/>
      <c r="AP1" s="462"/>
      <c r="AQ1" s="462"/>
      <c r="AR1" s="462"/>
      <c r="AS1" s="462"/>
      <c r="AT1" s="462"/>
      <c r="AU1" s="462"/>
      <c r="AV1" s="462"/>
      <c r="AW1" s="462"/>
      <c r="AX1" s="462"/>
      <c r="AY1" s="462"/>
      <c r="AZ1" s="462"/>
      <c r="BA1" s="462"/>
      <c r="BB1" s="462"/>
      <c r="BC1" s="462"/>
      <c r="BD1" s="462"/>
      <c r="BE1" s="462"/>
      <c r="BF1" s="462"/>
    </row>
    <row r="2" spans="1:58" s="465" customFormat="1" ht="22.5" customHeight="1" x14ac:dyDescent="0.2">
      <c r="A2" s="467" t="s">
        <v>243</v>
      </c>
      <c r="B2" s="468"/>
      <c r="C2" s="468"/>
      <c r="D2" s="467"/>
      <c r="E2" s="467"/>
      <c r="F2" s="467"/>
      <c r="G2" s="473"/>
      <c r="H2" s="473"/>
      <c r="I2" s="462"/>
      <c r="J2" s="463" t="s">
        <v>67</v>
      </c>
      <c r="K2" s="616" t="str">
        <f>IF(A!$K2="","",A!$K2)</f>
        <v/>
      </c>
      <c r="L2" s="617"/>
      <c r="M2" s="617"/>
      <c r="N2" s="617"/>
      <c r="O2" s="617"/>
      <c r="P2" s="618"/>
      <c r="Q2" s="469"/>
      <c r="R2" s="469"/>
      <c r="S2" s="469"/>
      <c r="T2" s="470"/>
      <c r="U2" s="464" t="s">
        <v>215</v>
      </c>
      <c r="V2" s="619" t="str">
        <f>IF(A!$V2="","",A!$V2)</f>
        <v/>
      </c>
      <c r="W2" s="620"/>
      <c r="X2" s="620"/>
      <c r="Y2" s="620"/>
      <c r="Z2" s="620"/>
      <c r="AA2" s="620"/>
      <c r="AB2" s="620"/>
      <c r="AC2" s="620"/>
      <c r="AD2" s="621"/>
      <c r="AE2" s="471"/>
      <c r="AF2" s="471"/>
      <c r="AG2" s="462"/>
      <c r="AH2" s="474"/>
      <c r="AI2" s="474"/>
      <c r="AJ2" s="474"/>
      <c r="AK2" s="474"/>
      <c r="AL2" s="474"/>
      <c r="AM2" s="474"/>
      <c r="AN2" s="462"/>
      <c r="AO2" s="462"/>
      <c r="AP2" s="462"/>
      <c r="AQ2" s="462"/>
      <c r="AR2" s="462"/>
      <c r="AS2" s="462"/>
      <c r="AT2" s="462"/>
      <c r="AU2" s="462"/>
      <c r="AV2" s="462"/>
      <c r="AW2" s="462"/>
      <c r="AX2" s="462"/>
      <c r="AY2" s="462"/>
      <c r="AZ2" s="462"/>
      <c r="BA2" s="462"/>
      <c r="BB2" s="462"/>
      <c r="BC2" s="462"/>
      <c r="BD2" s="462"/>
      <c r="BE2" s="462"/>
      <c r="BF2" s="462"/>
    </row>
    <row r="3" spans="1:58" s="465" customFormat="1" ht="24" customHeight="1" x14ac:dyDescent="0.25">
      <c r="A3" s="472" t="s">
        <v>220</v>
      </c>
      <c r="B3" s="473"/>
      <c r="C3" s="473"/>
      <c r="D3" s="462"/>
      <c r="E3" s="473"/>
      <c r="F3" s="473"/>
      <c r="G3" s="473"/>
      <c r="H3" s="473"/>
      <c r="I3" s="473"/>
      <c r="J3" s="473"/>
      <c r="K3" s="473"/>
      <c r="L3" s="473"/>
      <c r="M3" s="462"/>
      <c r="N3" s="462"/>
      <c r="O3" s="462"/>
      <c r="P3" s="462"/>
      <c r="Q3" s="462"/>
      <c r="R3" s="462"/>
      <c r="S3" s="462"/>
      <c r="T3" s="462"/>
      <c r="U3" s="462"/>
      <c r="V3" s="462"/>
      <c r="W3" s="462"/>
      <c r="X3" s="462"/>
      <c r="Y3" s="462"/>
      <c r="Z3" s="462"/>
      <c r="AA3" s="462"/>
      <c r="AB3" s="462"/>
      <c r="AC3" s="462"/>
      <c r="AD3" s="462"/>
      <c r="AE3" s="462"/>
      <c r="AF3" s="462"/>
      <c r="AG3" s="462"/>
      <c r="AH3" s="474"/>
      <c r="AI3" s="474"/>
      <c r="AJ3" s="474"/>
      <c r="AK3" s="474"/>
      <c r="AL3" s="474"/>
      <c r="AM3" s="474"/>
      <c r="AN3" s="462"/>
      <c r="AO3" s="462"/>
      <c r="AP3" s="462"/>
      <c r="AQ3" s="462"/>
      <c r="AR3" s="462"/>
      <c r="AS3" s="462"/>
      <c r="AT3" s="462"/>
      <c r="AU3" s="462"/>
      <c r="AV3" s="462"/>
      <c r="AW3" s="462"/>
      <c r="AX3" s="462"/>
      <c r="AY3" s="462"/>
      <c r="AZ3" s="462"/>
      <c r="BA3" s="462"/>
      <c r="BB3" s="462"/>
      <c r="BC3" s="462"/>
      <c r="BD3" s="462"/>
      <c r="BE3" s="462"/>
      <c r="BF3" s="462"/>
    </row>
    <row r="4" spans="1:58" s="465" customFormat="1" ht="3" customHeight="1" x14ac:dyDescent="0.2">
      <c r="A4" s="568"/>
      <c r="B4" s="568"/>
      <c r="C4" s="568"/>
      <c r="D4" s="569"/>
      <c r="E4" s="475">
        <v>1</v>
      </c>
      <c r="F4" s="475">
        <v>2</v>
      </c>
      <c r="G4" s="475">
        <v>3</v>
      </c>
      <c r="H4" s="475">
        <v>4</v>
      </c>
      <c r="I4" s="475">
        <v>5</v>
      </c>
      <c r="J4" s="475">
        <v>6</v>
      </c>
      <c r="K4" s="475">
        <v>7</v>
      </c>
      <c r="L4" s="475">
        <v>8</v>
      </c>
      <c r="M4" s="570">
        <v>9</v>
      </c>
      <c r="N4" s="570">
        <v>10</v>
      </c>
      <c r="O4" s="570">
        <v>11</v>
      </c>
      <c r="P4" s="570">
        <v>12</v>
      </c>
      <c r="Q4" s="570">
        <v>13</v>
      </c>
      <c r="R4" s="570">
        <v>14</v>
      </c>
      <c r="S4" s="570">
        <v>15</v>
      </c>
      <c r="T4" s="570">
        <v>16</v>
      </c>
      <c r="U4" s="570">
        <v>17</v>
      </c>
      <c r="V4" s="570">
        <v>18</v>
      </c>
      <c r="W4" s="570">
        <v>19</v>
      </c>
      <c r="X4" s="570">
        <v>20</v>
      </c>
      <c r="Y4" s="570">
        <v>21</v>
      </c>
      <c r="Z4" s="570">
        <v>22</v>
      </c>
      <c r="AA4" s="570">
        <v>23</v>
      </c>
      <c r="AB4" s="570">
        <v>24</v>
      </c>
      <c r="AC4" s="570">
        <v>25</v>
      </c>
      <c r="AD4" s="570">
        <v>26</v>
      </c>
      <c r="AE4" s="570">
        <v>27</v>
      </c>
      <c r="AF4" s="570">
        <v>28</v>
      </c>
      <c r="AG4" s="570">
        <v>29</v>
      </c>
      <c r="AH4" s="571" t="s">
        <v>16</v>
      </c>
      <c r="AI4" s="572"/>
      <c r="AJ4" s="572"/>
      <c r="AK4" s="572"/>
      <c r="AL4" s="572"/>
      <c r="AM4" s="573"/>
      <c r="AN4" s="462"/>
      <c r="AO4" s="462"/>
      <c r="AP4" s="462"/>
      <c r="AQ4" s="462"/>
      <c r="AR4" s="462"/>
      <c r="AS4" s="462"/>
      <c r="AT4" s="462"/>
      <c r="AU4" s="462"/>
      <c r="AV4" s="462"/>
      <c r="AW4" s="462"/>
      <c r="AX4" s="462"/>
      <c r="AY4" s="462"/>
      <c r="AZ4" s="462"/>
      <c r="BA4" s="462"/>
      <c r="BB4" s="462"/>
      <c r="BC4" s="462"/>
      <c r="BD4" s="462"/>
      <c r="BE4" s="462"/>
      <c r="BF4" s="462"/>
    </row>
    <row r="5" spans="1:58" ht="84" customHeight="1" x14ac:dyDescent="0.2">
      <c r="A5" s="485" t="s">
        <v>0</v>
      </c>
      <c r="B5" s="486" t="s">
        <v>25</v>
      </c>
      <c r="C5" s="487" t="s">
        <v>166</v>
      </c>
      <c r="D5" s="488" t="s">
        <v>167</v>
      </c>
      <c r="E5" s="384" t="str">
        <f>IF($B6&lt;&gt;"",$B6,"")</f>
        <v/>
      </c>
      <c r="F5" s="385" t="str">
        <f>IF($B7&lt;&gt;"",$B7,"")</f>
        <v/>
      </c>
      <c r="G5" s="385" t="str">
        <f>IF($B8&lt;&gt;"",$B8,"")</f>
        <v/>
      </c>
      <c r="H5" s="385" t="str">
        <f>IF($B9&lt;&gt;"",$B9,"")</f>
        <v/>
      </c>
      <c r="I5" s="385" t="str">
        <f>IF($B10&lt;&gt;"",$B10,"")</f>
        <v/>
      </c>
      <c r="J5" s="385" t="str">
        <f>IF($B11&lt;&gt;"",$B11,"")</f>
        <v/>
      </c>
      <c r="K5" s="385" t="str">
        <f>IF($B12&lt;&gt;"",$B12,"")</f>
        <v/>
      </c>
      <c r="L5" s="385" t="str">
        <f>IF($B13&lt;&gt;"",$B13,"")</f>
        <v/>
      </c>
      <c r="M5" s="385" t="str">
        <f>IF($B14&lt;&gt;"",$B14,"")</f>
        <v/>
      </c>
      <c r="N5" s="385" t="str">
        <f>IF($B15&lt;&gt;"",$B15,"")</f>
        <v/>
      </c>
      <c r="O5" s="385" t="str">
        <f>IF($B16&lt;&gt;"",$B16,"")</f>
        <v/>
      </c>
      <c r="P5" s="385" t="str">
        <f>IF($B17&lt;&gt;"",$B17,"")</f>
        <v/>
      </c>
      <c r="Q5" s="385" t="str">
        <f>IF($B18&lt;&gt;"",$B18,"")</f>
        <v/>
      </c>
      <c r="R5" s="385" t="str">
        <f>IF($B19&lt;&gt;"",$B19,"")</f>
        <v/>
      </c>
      <c r="S5" s="385" t="str">
        <f>IF($B20&lt;&gt;"",$B20,"")</f>
        <v/>
      </c>
      <c r="T5" s="385" t="str">
        <f>IF($B21&lt;&gt;"",$B21,"")</f>
        <v/>
      </c>
      <c r="U5" s="385" t="str">
        <f>IF($B22&lt;&gt;"",$B22,"")</f>
        <v/>
      </c>
      <c r="V5" s="385" t="str">
        <f>IF($B23&lt;&gt;"",$B23,"")</f>
        <v/>
      </c>
      <c r="W5" s="385" t="str">
        <f>IF($B24&lt;&gt;"",$B24,"")</f>
        <v/>
      </c>
      <c r="X5" s="385" t="str">
        <f>IF($B25&lt;&gt;"",$B25,"")</f>
        <v/>
      </c>
      <c r="Y5" s="385" t="str">
        <f>IF($B26&lt;&gt;"",$B26,"")</f>
        <v/>
      </c>
      <c r="Z5" s="385" t="str">
        <f>IF($B27&lt;&gt;"",$B27,"")</f>
        <v/>
      </c>
      <c r="AA5" s="385" t="str">
        <f>IF($B28&lt;&gt;"",$B28,"")</f>
        <v/>
      </c>
      <c r="AB5" s="385" t="str">
        <f>IF($B29&lt;&gt;"",$B29,"")</f>
        <v/>
      </c>
      <c r="AC5" s="385" t="str">
        <f>IF($B30&lt;&gt;"",$B30,"")</f>
        <v/>
      </c>
      <c r="AD5" s="385" t="str">
        <f>IF($B31&lt;&gt;"",$B31,"")</f>
        <v/>
      </c>
      <c r="AE5" s="385" t="str">
        <f>IF($B32&lt;&gt;"",$B32,"")</f>
        <v/>
      </c>
      <c r="AF5" s="385" t="str">
        <f>IF($B33&lt;&gt;"",$B33,"")</f>
        <v/>
      </c>
      <c r="AG5" s="386" t="str">
        <f>IF($B34&lt;&gt;"",$B34,"")</f>
        <v/>
      </c>
      <c r="AH5" s="489" t="s">
        <v>21</v>
      </c>
      <c r="AI5" s="490" t="s">
        <v>17</v>
      </c>
      <c r="AJ5" s="491" t="s">
        <v>18</v>
      </c>
      <c r="AK5" s="489" t="s">
        <v>29</v>
      </c>
      <c r="AL5" s="490" t="s">
        <v>19</v>
      </c>
      <c r="AM5" s="491" t="s">
        <v>20</v>
      </c>
      <c r="AN5" s="494"/>
      <c r="AO5" s="494"/>
      <c r="AP5" s="494"/>
      <c r="AQ5" s="494"/>
      <c r="AR5" s="494"/>
      <c r="AS5" s="494"/>
      <c r="AT5" s="494"/>
      <c r="AU5" s="494"/>
      <c r="AV5" s="494"/>
      <c r="AW5" s="494"/>
      <c r="AX5" s="494"/>
      <c r="AY5" s="494"/>
      <c r="AZ5" s="494"/>
      <c r="BA5" s="494"/>
      <c r="BB5" s="494"/>
      <c r="BC5" s="494"/>
      <c r="BD5" s="494"/>
      <c r="BE5" s="494"/>
      <c r="BF5" s="494"/>
    </row>
    <row r="6" spans="1:58" s="503" customFormat="1" ht="11.25" x14ac:dyDescent="0.2">
      <c r="A6" s="495">
        <v>1</v>
      </c>
      <c r="B6" s="451" t="str">
        <f>IF(A!B6="","",A!B6)</f>
        <v/>
      </c>
      <c r="C6" s="574" t="str">
        <f>IF(A!C6="","",A!C6)</f>
        <v/>
      </c>
      <c r="D6" s="454"/>
      <c r="E6" s="40"/>
      <c r="F6" s="35"/>
      <c r="G6" s="4"/>
      <c r="H6" s="4"/>
      <c r="I6" s="4"/>
      <c r="J6" s="4"/>
      <c r="K6" s="4"/>
      <c r="L6" s="4"/>
      <c r="M6" s="4"/>
      <c r="N6" s="4"/>
      <c r="O6" s="4"/>
      <c r="P6" s="4"/>
      <c r="Q6" s="4"/>
      <c r="R6" s="4"/>
      <c r="S6" s="4"/>
      <c r="T6" s="4"/>
      <c r="U6" s="4"/>
      <c r="V6" s="5"/>
      <c r="W6" s="4"/>
      <c r="X6" s="4"/>
      <c r="Y6" s="4"/>
      <c r="Z6" s="4"/>
      <c r="AA6" s="4"/>
      <c r="AB6" s="33"/>
      <c r="AC6" s="33"/>
      <c r="AD6" s="33"/>
      <c r="AE6" s="33"/>
      <c r="AF6" s="33"/>
      <c r="AG6" s="34"/>
      <c r="AH6" s="499" t="str">
        <f t="shared" ref="AH6:AH34" si="0">IF(OR($B6="",$D6&lt;&gt;""),"",COUNTIF($E6:$AG6,1))</f>
        <v/>
      </c>
      <c r="AI6" s="442" t="str">
        <f t="shared" ref="AI6:AI34" si="1">IF(OR($B6="",$D6&lt;&gt;""),"",COUNTIF($E6:$AG6,-1))</f>
        <v/>
      </c>
      <c r="AJ6" s="498" t="str">
        <f>IF(OR($B6="",$D6&lt;&gt;""),"",COUNTA(A!B$6:B$34)-1-COUNT(E6:AG6))</f>
        <v/>
      </c>
      <c r="AK6" s="499" t="str">
        <f t="array" ref="AK6:AK34">TRANSPOSE($E$35:$AG$35)</f>
        <v/>
      </c>
      <c r="AL6" s="442" t="str">
        <f t="array" ref="AL6:AL34">TRANSPOSE($E$36:$AG$36)</f>
        <v/>
      </c>
      <c r="AM6" s="452" t="str">
        <f t="array" ref="AM6:AM34">TRANSPOSE($E$37:$AG$37)</f>
        <v/>
      </c>
      <c r="AN6" s="502"/>
      <c r="AO6" s="502"/>
      <c r="AP6" s="502"/>
      <c r="AQ6" s="502"/>
      <c r="AR6" s="502"/>
      <c r="AS6" s="502"/>
      <c r="AT6" s="502"/>
      <c r="AU6" s="502"/>
      <c r="AV6" s="502"/>
      <c r="AW6" s="502"/>
      <c r="AX6" s="502"/>
      <c r="AY6" s="502"/>
      <c r="AZ6" s="502"/>
      <c r="BA6" s="502"/>
      <c r="BB6" s="502"/>
      <c r="BC6" s="502"/>
      <c r="BD6" s="502"/>
      <c r="BE6" s="502"/>
      <c r="BF6" s="502"/>
    </row>
    <row r="7" spans="1:58" s="503" customFormat="1" ht="11.25" x14ac:dyDescent="0.2">
      <c r="A7" s="504">
        <v>2</v>
      </c>
      <c r="B7" s="453" t="str">
        <f>IF(A!B7="","",A!B7)</f>
        <v/>
      </c>
      <c r="C7" s="574" t="str">
        <f>IF(A!C7="","",A!C7)</f>
        <v/>
      </c>
      <c r="D7" s="454"/>
      <c r="E7" s="36"/>
      <c r="F7" s="40"/>
      <c r="G7" s="35"/>
      <c r="H7" s="4"/>
      <c r="I7" s="4"/>
      <c r="J7" s="4"/>
      <c r="K7" s="4"/>
      <c r="L7" s="4"/>
      <c r="M7" s="4"/>
      <c r="N7" s="4"/>
      <c r="O7" s="4"/>
      <c r="P7" s="4"/>
      <c r="Q7" s="4"/>
      <c r="R7" s="4"/>
      <c r="S7" s="4"/>
      <c r="T7" s="4"/>
      <c r="U7" s="4"/>
      <c r="V7" s="4"/>
      <c r="W7" s="4"/>
      <c r="X7" s="4"/>
      <c r="Y7" s="4"/>
      <c r="Z7" s="4"/>
      <c r="AA7" s="4"/>
      <c r="AB7" s="4"/>
      <c r="AC7" s="4"/>
      <c r="AD7" s="4"/>
      <c r="AE7" s="4"/>
      <c r="AF7" s="4"/>
      <c r="AG7" s="6"/>
      <c r="AH7" s="506" t="str">
        <f t="shared" si="0"/>
        <v/>
      </c>
      <c r="AI7" s="444" t="str">
        <f t="shared" si="1"/>
        <v/>
      </c>
      <c r="AJ7" s="505" t="str">
        <f>IF(OR($B7="",$D7&lt;&gt;""),"",COUNTA(A!B$6:B$34)-1-COUNT(E7:AG7))</f>
        <v/>
      </c>
      <c r="AK7" s="506" t="str">
        <v/>
      </c>
      <c r="AL7" s="444" t="str">
        <v/>
      </c>
      <c r="AM7" s="454" t="str">
        <v/>
      </c>
      <c r="AN7" s="502"/>
      <c r="AO7" s="502"/>
      <c r="AP7" s="502"/>
      <c r="AQ7" s="502"/>
      <c r="AR7" s="502"/>
      <c r="AS7" s="502"/>
      <c r="AT7" s="502"/>
      <c r="AU7" s="502"/>
      <c r="AV7" s="502"/>
      <c r="AW7" s="502"/>
      <c r="AX7" s="502"/>
      <c r="AY7" s="502"/>
      <c r="AZ7" s="502"/>
      <c r="BA7" s="502"/>
      <c r="BB7" s="502"/>
      <c r="BC7" s="502"/>
      <c r="BD7" s="502"/>
      <c r="BE7" s="502"/>
      <c r="BF7" s="502"/>
    </row>
    <row r="8" spans="1:58" s="503" customFormat="1" ht="11.25" x14ac:dyDescent="0.2">
      <c r="A8" s="504">
        <v>3</v>
      </c>
      <c r="B8" s="453" t="str">
        <f>IF(A!B8="","",A!B8)</f>
        <v/>
      </c>
      <c r="C8" s="574" t="str">
        <f>IF(A!C8="","",A!C8)</f>
        <v/>
      </c>
      <c r="D8" s="454"/>
      <c r="E8" s="7"/>
      <c r="F8" s="37"/>
      <c r="G8" s="40"/>
      <c r="H8" s="35"/>
      <c r="I8" s="4"/>
      <c r="J8" s="4"/>
      <c r="K8" s="4"/>
      <c r="L8" s="4"/>
      <c r="M8" s="4"/>
      <c r="N8" s="4"/>
      <c r="O8" s="4"/>
      <c r="P8" s="4"/>
      <c r="Q8" s="4"/>
      <c r="R8" s="4"/>
      <c r="S8" s="4"/>
      <c r="T8" s="4"/>
      <c r="U8" s="4"/>
      <c r="V8" s="4"/>
      <c r="W8" s="4"/>
      <c r="X8" s="4"/>
      <c r="Y8" s="4"/>
      <c r="Z8" s="4"/>
      <c r="AA8" s="4"/>
      <c r="AB8" s="4"/>
      <c r="AC8" s="4"/>
      <c r="AD8" s="4"/>
      <c r="AE8" s="4"/>
      <c r="AF8" s="4"/>
      <c r="AG8" s="6"/>
      <c r="AH8" s="506" t="str">
        <f t="shared" si="0"/>
        <v/>
      </c>
      <c r="AI8" s="444" t="str">
        <f t="shared" si="1"/>
        <v/>
      </c>
      <c r="AJ8" s="505" t="str">
        <f>IF(OR($B8="",$D8&lt;&gt;""),"",COUNTA(A!B$6:B$34)-1-COUNT(E8:AG8))</f>
        <v/>
      </c>
      <c r="AK8" s="506" t="str">
        <v/>
      </c>
      <c r="AL8" s="444" t="str">
        <v/>
      </c>
      <c r="AM8" s="454" t="str">
        <v/>
      </c>
      <c r="AN8" s="502"/>
      <c r="AO8" s="502"/>
      <c r="AP8" s="502"/>
      <c r="AQ8" s="502"/>
      <c r="AR8" s="502"/>
      <c r="AS8" s="502"/>
      <c r="AT8" s="502"/>
      <c r="AU8" s="502"/>
      <c r="AV8" s="502"/>
      <c r="AW8" s="502"/>
      <c r="AX8" s="502"/>
      <c r="AY8" s="502"/>
      <c r="AZ8" s="502"/>
      <c r="BA8" s="502"/>
      <c r="BB8" s="502"/>
      <c r="BC8" s="502"/>
      <c r="BD8" s="502"/>
      <c r="BE8" s="502"/>
      <c r="BF8" s="502"/>
    </row>
    <row r="9" spans="1:58" s="503" customFormat="1" ht="11.25" x14ac:dyDescent="0.2">
      <c r="A9" s="504">
        <v>4</v>
      </c>
      <c r="B9" s="453" t="str">
        <f>IF(A!B9="","",A!B9)</f>
        <v/>
      </c>
      <c r="C9" s="574" t="str">
        <f>IF(A!C9="","",A!C9)</f>
        <v/>
      </c>
      <c r="D9" s="454"/>
      <c r="E9" s="7"/>
      <c r="F9" s="4"/>
      <c r="G9" s="37"/>
      <c r="H9" s="40"/>
      <c r="I9" s="35"/>
      <c r="J9" s="4"/>
      <c r="K9" s="5"/>
      <c r="L9" s="4"/>
      <c r="M9" s="5"/>
      <c r="N9" s="5"/>
      <c r="O9" s="5"/>
      <c r="P9" s="5"/>
      <c r="Q9" s="5"/>
      <c r="R9" s="5"/>
      <c r="S9" s="5"/>
      <c r="T9" s="5"/>
      <c r="U9" s="5"/>
      <c r="V9" s="5"/>
      <c r="W9" s="5"/>
      <c r="X9" s="5"/>
      <c r="Y9" s="5"/>
      <c r="Z9" s="5"/>
      <c r="AA9" s="8"/>
      <c r="AB9" s="4"/>
      <c r="AC9" s="4"/>
      <c r="AD9" s="4"/>
      <c r="AE9" s="4"/>
      <c r="AF9" s="4"/>
      <c r="AG9" s="6"/>
      <c r="AH9" s="506" t="str">
        <f t="shared" si="0"/>
        <v/>
      </c>
      <c r="AI9" s="444" t="str">
        <f t="shared" si="1"/>
        <v/>
      </c>
      <c r="AJ9" s="505" t="str">
        <f>IF(OR($B9="",$D9&lt;&gt;""),"",COUNTA(A!B$6:B$34)-1-COUNT(E9:AG9))</f>
        <v/>
      </c>
      <c r="AK9" s="506" t="str">
        <v/>
      </c>
      <c r="AL9" s="444" t="str">
        <v/>
      </c>
      <c r="AM9" s="454" t="str">
        <v/>
      </c>
      <c r="AN9" s="502"/>
      <c r="AO9" s="502"/>
      <c r="AP9" s="502"/>
      <c r="AQ9" s="502"/>
      <c r="AR9" s="502"/>
      <c r="AS9" s="502"/>
      <c r="AT9" s="502"/>
      <c r="AU9" s="502"/>
      <c r="AV9" s="502"/>
      <c r="AW9" s="502"/>
      <c r="AX9" s="502"/>
      <c r="AY9" s="502"/>
      <c r="AZ9" s="502"/>
      <c r="BA9" s="502"/>
      <c r="BB9" s="502"/>
      <c r="BC9" s="502"/>
      <c r="BD9" s="502"/>
      <c r="BE9" s="502"/>
      <c r="BF9" s="502"/>
    </row>
    <row r="10" spans="1:58" s="503" customFormat="1" ht="11.25" x14ac:dyDescent="0.2">
      <c r="A10" s="504">
        <v>5</v>
      </c>
      <c r="B10" s="453" t="str">
        <f>IF(A!B10="","",A!B10)</f>
        <v/>
      </c>
      <c r="C10" s="574" t="str">
        <f>IF(A!C10="","",A!C10)</f>
        <v/>
      </c>
      <c r="D10" s="454"/>
      <c r="E10" s="7"/>
      <c r="F10" s="4"/>
      <c r="G10" s="4"/>
      <c r="H10" s="37"/>
      <c r="I10" s="40"/>
      <c r="J10" s="38"/>
      <c r="K10" s="4"/>
      <c r="L10" s="5"/>
      <c r="M10" s="5"/>
      <c r="N10" s="5"/>
      <c r="O10" s="5"/>
      <c r="P10" s="5"/>
      <c r="Q10" s="5"/>
      <c r="R10" s="5"/>
      <c r="S10" s="5"/>
      <c r="T10" s="5"/>
      <c r="U10" s="5"/>
      <c r="V10" s="5"/>
      <c r="W10" s="5"/>
      <c r="X10" s="4"/>
      <c r="Y10" s="4"/>
      <c r="Z10" s="4"/>
      <c r="AA10" s="4"/>
      <c r="AB10" s="4"/>
      <c r="AC10" s="4"/>
      <c r="AD10" s="4"/>
      <c r="AE10" s="4"/>
      <c r="AF10" s="4"/>
      <c r="AG10" s="6"/>
      <c r="AH10" s="506" t="str">
        <f t="shared" si="0"/>
        <v/>
      </c>
      <c r="AI10" s="444" t="str">
        <f t="shared" si="1"/>
        <v/>
      </c>
      <c r="AJ10" s="505" t="str">
        <f>IF(OR($B10="",$D10&lt;&gt;""),"",COUNTA(A!B$6:B$34)-1-COUNT(E10:AG10))</f>
        <v/>
      </c>
      <c r="AK10" s="506" t="str">
        <v/>
      </c>
      <c r="AL10" s="444" t="str">
        <v/>
      </c>
      <c r="AM10" s="454" t="str">
        <v/>
      </c>
      <c r="AN10" s="502"/>
      <c r="AO10" s="502"/>
      <c r="AP10" s="502"/>
      <c r="AQ10" s="502"/>
      <c r="AR10" s="502"/>
      <c r="AS10" s="502"/>
      <c r="AT10" s="502"/>
      <c r="AU10" s="502"/>
      <c r="AV10" s="502"/>
      <c r="AW10" s="502"/>
      <c r="AX10" s="502"/>
      <c r="AY10" s="502"/>
      <c r="AZ10" s="502"/>
      <c r="BA10" s="502"/>
      <c r="BB10" s="502"/>
      <c r="BC10" s="502"/>
      <c r="BD10" s="502"/>
      <c r="BE10" s="502"/>
      <c r="BF10" s="502"/>
    </row>
    <row r="11" spans="1:58" s="503" customFormat="1" ht="11.25" x14ac:dyDescent="0.2">
      <c r="A11" s="504">
        <v>6</v>
      </c>
      <c r="B11" s="453" t="str">
        <f>IF(A!B11="","",A!B11)</f>
        <v/>
      </c>
      <c r="C11" s="574" t="str">
        <f>IF(A!C11="","",A!C11)</f>
        <v/>
      </c>
      <c r="D11" s="454"/>
      <c r="E11" s="7"/>
      <c r="F11" s="4"/>
      <c r="G11" s="4"/>
      <c r="H11" s="4"/>
      <c r="I11" s="37"/>
      <c r="J11" s="40"/>
      <c r="K11" s="35"/>
      <c r="L11" s="4"/>
      <c r="M11" s="4"/>
      <c r="N11" s="4"/>
      <c r="O11" s="4"/>
      <c r="P11" s="4"/>
      <c r="Q11" s="4"/>
      <c r="R11" s="4"/>
      <c r="S11" s="4"/>
      <c r="T11" s="4"/>
      <c r="U11" s="4"/>
      <c r="V11" s="4"/>
      <c r="W11" s="4"/>
      <c r="X11" s="4"/>
      <c r="Y11" s="4"/>
      <c r="Z11" s="4"/>
      <c r="AA11" s="4"/>
      <c r="AB11" s="4"/>
      <c r="AC11" s="4"/>
      <c r="AD11" s="4"/>
      <c r="AE11" s="4"/>
      <c r="AF11" s="4"/>
      <c r="AG11" s="6"/>
      <c r="AH11" s="506" t="str">
        <f t="shared" si="0"/>
        <v/>
      </c>
      <c r="AI11" s="444" t="str">
        <f t="shared" si="1"/>
        <v/>
      </c>
      <c r="AJ11" s="505" t="str">
        <f>IF(OR($B11="",$D11&lt;&gt;""),"",COUNTA(A!B$6:B$34)-1-COUNT(E11:AG11))</f>
        <v/>
      </c>
      <c r="AK11" s="506" t="str">
        <v/>
      </c>
      <c r="AL11" s="444" t="str">
        <v/>
      </c>
      <c r="AM11" s="454" t="str">
        <v/>
      </c>
      <c r="AN11" s="502"/>
      <c r="AO11" s="502"/>
      <c r="AP11" s="502"/>
      <c r="AQ11" s="502"/>
      <c r="AR11" s="502"/>
      <c r="AS11" s="502"/>
      <c r="AT11" s="502"/>
      <c r="AU11" s="502"/>
      <c r="AV11" s="502"/>
      <c r="AW11" s="502"/>
      <c r="AX11" s="502"/>
      <c r="AY11" s="502"/>
      <c r="AZ11" s="502"/>
      <c r="BA11" s="502"/>
      <c r="BB11" s="502"/>
      <c r="BC11" s="502"/>
      <c r="BD11" s="502"/>
      <c r="BE11" s="502"/>
      <c r="BF11" s="502"/>
    </row>
    <row r="12" spans="1:58" s="503" customFormat="1" ht="11.25" x14ac:dyDescent="0.2">
      <c r="A12" s="504">
        <v>7</v>
      </c>
      <c r="B12" s="453" t="str">
        <f>IF(A!B12="","",A!B12)</f>
        <v/>
      </c>
      <c r="C12" s="574" t="str">
        <f>IF(A!C12="","",A!C12)</f>
        <v/>
      </c>
      <c r="D12" s="454"/>
      <c r="E12" s="7"/>
      <c r="F12" s="4"/>
      <c r="G12" s="4"/>
      <c r="H12" s="4"/>
      <c r="I12" s="4"/>
      <c r="J12" s="37"/>
      <c r="K12" s="40"/>
      <c r="L12" s="35"/>
      <c r="M12" s="4"/>
      <c r="N12" s="4"/>
      <c r="O12" s="4"/>
      <c r="P12" s="4"/>
      <c r="Q12" s="4"/>
      <c r="R12" s="4"/>
      <c r="S12" s="4"/>
      <c r="T12" s="4"/>
      <c r="U12" s="4"/>
      <c r="V12" s="4"/>
      <c r="W12" s="4"/>
      <c r="X12" s="4"/>
      <c r="Y12" s="4"/>
      <c r="Z12" s="4"/>
      <c r="AA12" s="4"/>
      <c r="AB12" s="4"/>
      <c r="AC12" s="4"/>
      <c r="AD12" s="4"/>
      <c r="AE12" s="4"/>
      <c r="AF12" s="4"/>
      <c r="AG12" s="6"/>
      <c r="AH12" s="506" t="str">
        <f t="shared" si="0"/>
        <v/>
      </c>
      <c r="AI12" s="444" t="str">
        <f t="shared" si="1"/>
        <v/>
      </c>
      <c r="AJ12" s="505" t="str">
        <f>IF(OR($B12="",$D12&lt;&gt;""),"",COUNTA(A!B$6:B$34)-1-COUNT(E12:AG12))</f>
        <v/>
      </c>
      <c r="AK12" s="506" t="str">
        <v/>
      </c>
      <c r="AL12" s="444" t="str">
        <v/>
      </c>
      <c r="AM12" s="454" t="str">
        <v/>
      </c>
      <c r="AN12" s="502"/>
      <c r="AO12" s="502"/>
      <c r="AP12" s="502"/>
      <c r="AQ12" s="502"/>
      <c r="AR12" s="502"/>
      <c r="AS12" s="502"/>
      <c r="AT12" s="502"/>
      <c r="AU12" s="502"/>
      <c r="AV12" s="502"/>
      <c r="AW12" s="502"/>
      <c r="AX12" s="502"/>
      <c r="AY12" s="502"/>
      <c r="AZ12" s="502"/>
      <c r="BA12" s="502"/>
      <c r="BB12" s="502"/>
      <c r="BC12" s="502"/>
      <c r="BD12" s="502"/>
      <c r="BE12" s="502"/>
      <c r="BF12" s="502"/>
    </row>
    <row r="13" spans="1:58" s="503" customFormat="1" ht="11.25" x14ac:dyDescent="0.2">
      <c r="A13" s="504">
        <v>8</v>
      </c>
      <c r="B13" s="453" t="str">
        <f>IF(A!B13="","",A!B13)</f>
        <v/>
      </c>
      <c r="C13" s="574" t="str">
        <f>IF(A!C13="","",A!C13)</f>
        <v/>
      </c>
      <c r="D13" s="454"/>
      <c r="E13" s="7"/>
      <c r="F13" s="4"/>
      <c r="G13" s="5"/>
      <c r="H13" s="4"/>
      <c r="I13" s="4"/>
      <c r="J13" s="4"/>
      <c r="K13" s="37"/>
      <c r="L13" s="40"/>
      <c r="M13" s="38"/>
      <c r="N13" s="5"/>
      <c r="O13" s="5"/>
      <c r="P13" s="5"/>
      <c r="Q13" s="5"/>
      <c r="R13" s="5"/>
      <c r="S13" s="5"/>
      <c r="T13" s="5"/>
      <c r="U13" s="5"/>
      <c r="V13" s="5"/>
      <c r="W13" s="4"/>
      <c r="X13" s="4"/>
      <c r="Y13" s="4"/>
      <c r="Z13" s="4"/>
      <c r="AA13" s="4"/>
      <c r="AB13" s="4"/>
      <c r="AC13" s="4"/>
      <c r="AD13" s="4"/>
      <c r="AE13" s="4"/>
      <c r="AF13" s="4"/>
      <c r="AG13" s="6"/>
      <c r="AH13" s="506" t="str">
        <f t="shared" si="0"/>
        <v/>
      </c>
      <c r="AI13" s="444" t="str">
        <f t="shared" si="1"/>
        <v/>
      </c>
      <c r="AJ13" s="505" t="str">
        <f>IF(OR($B13="",$D13&lt;&gt;""),"",COUNTA(A!B$6:B$34)-1-COUNT(E13:AG13))</f>
        <v/>
      </c>
      <c r="AK13" s="506" t="str">
        <v/>
      </c>
      <c r="AL13" s="444" t="str">
        <v/>
      </c>
      <c r="AM13" s="454" t="str">
        <v/>
      </c>
      <c r="AN13" s="502"/>
      <c r="AO13" s="502"/>
      <c r="AP13" s="502"/>
      <c r="AQ13" s="502"/>
      <c r="AR13" s="502"/>
      <c r="AS13" s="502"/>
      <c r="AT13" s="502"/>
      <c r="AU13" s="502"/>
      <c r="AV13" s="502"/>
      <c r="AW13" s="502"/>
      <c r="AX13" s="502"/>
      <c r="AY13" s="502"/>
      <c r="AZ13" s="502"/>
      <c r="BA13" s="502"/>
      <c r="BB13" s="502"/>
      <c r="BC13" s="502"/>
      <c r="BD13" s="502"/>
      <c r="BE13" s="502"/>
      <c r="BF13" s="502"/>
    </row>
    <row r="14" spans="1:58" s="503" customFormat="1" ht="11.25" x14ac:dyDescent="0.2">
      <c r="A14" s="504">
        <v>9</v>
      </c>
      <c r="B14" s="453" t="str">
        <f>IF(A!B14="","",A!B14)</f>
        <v/>
      </c>
      <c r="C14" s="574" t="str">
        <f>IF(A!C14="","",A!C14)</f>
        <v/>
      </c>
      <c r="D14" s="454" t="str">
        <f>IF(A!D14="","",A!D14)</f>
        <v/>
      </c>
      <c r="E14" s="7"/>
      <c r="F14" s="4"/>
      <c r="G14" s="4"/>
      <c r="H14" s="4"/>
      <c r="I14" s="4"/>
      <c r="J14" s="4"/>
      <c r="K14" s="4"/>
      <c r="L14" s="37"/>
      <c r="M14" s="40"/>
      <c r="N14" s="38"/>
      <c r="O14" s="5"/>
      <c r="P14" s="5"/>
      <c r="Q14" s="5"/>
      <c r="R14" s="5"/>
      <c r="S14" s="5"/>
      <c r="T14" s="5"/>
      <c r="U14" s="5"/>
      <c r="V14" s="5"/>
      <c r="W14" s="5"/>
      <c r="X14" s="5"/>
      <c r="Y14" s="5"/>
      <c r="Z14" s="5"/>
      <c r="AA14" s="5"/>
      <c r="AB14" s="8"/>
      <c r="AC14" s="8"/>
      <c r="AD14" s="8"/>
      <c r="AE14" s="8"/>
      <c r="AF14" s="8"/>
      <c r="AG14" s="6"/>
      <c r="AH14" s="506" t="str">
        <f t="shared" si="0"/>
        <v/>
      </c>
      <c r="AI14" s="444" t="str">
        <f t="shared" si="1"/>
        <v/>
      </c>
      <c r="AJ14" s="505" t="str">
        <f>IF(OR($B14="",$D14&lt;&gt;""),"",COUNTA(A!B$6:B$34)-1-COUNT(E14:AG14))</f>
        <v/>
      </c>
      <c r="AK14" s="506" t="str">
        <v/>
      </c>
      <c r="AL14" s="444" t="str">
        <v/>
      </c>
      <c r="AM14" s="454" t="str">
        <v/>
      </c>
      <c r="AN14" s="502"/>
      <c r="AO14" s="502"/>
      <c r="AP14" s="502"/>
      <c r="AQ14" s="502"/>
      <c r="AR14" s="502"/>
      <c r="AS14" s="502"/>
      <c r="AT14" s="502"/>
      <c r="AU14" s="502"/>
      <c r="AV14" s="502"/>
      <c r="AW14" s="502"/>
      <c r="AX14" s="502"/>
      <c r="AY14" s="502"/>
      <c r="AZ14" s="502"/>
      <c r="BA14" s="502"/>
      <c r="BB14" s="502"/>
      <c r="BC14" s="502"/>
      <c r="BD14" s="502"/>
      <c r="BE14" s="502"/>
      <c r="BF14" s="502"/>
    </row>
    <row r="15" spans="1:58" s="503" customFormat="1" ht="11.25" x14ac:dyDescent="0.2">
      <c r="A15" s="504">
        <v>10</v>
      </c>
      <c r="B15" s="453" t="str">
        <f>IF(A!B15="","",A!B15)</f>
        <v/>
      </c>
      <c r="C15" s="574" t="str">
        <f>IF(A!C15="","",A!C15)</f>
        <v/>
      </c>
      <c r="D15" s="454" t="str">
        <f>IF(A!D15="","",A!D15)</f>
        <v/>
      </c>
      <c r="E15" s="7"/>
      <c r="F15" s="4"/>
      <c r="G15" s="4"/>
      <c r="H15" s="4"/>
      <c r="I15" s="4"/>
      <c r="J15" s="4"/>
      <c r="K15" s="4"/>
      <c r="L15" s="4"/>
      <c r="M15" s="37"/>
      <c r="N15" s="40"/>
      <c r="O15" s="35"/>
      <c r="P15" s="4"/>
      <c r="Q15" s="4"/>
      <c r="R15" s="4"/>
      <c r="S15" s="4"/>
      <c r="T15" s="4"/>
      <c r="U15" s="4"/>
      <c r="V15" s="4"/>
      <c r="W15" s="4"/>
      <c r="X15" s="4"/>
      <c r="Y15" s="4"/>
      <c r="Z15" s="4"/>
      <c r="AA15" s="4"/>
      <c r="AB15" s="4"/>
      <c r="AC15" s="4"/>
      <c r="AD15" s="4"/>
      <c r="AE15" s="4"/>
      <c r="AF15" s="4"/>
      <c r="AG15" s="6"/>
      <c r="AH15" s="506" t="str">
        <f t="shared" si="0"/>
        <v/>
      </c>
      <c r="AI15" s="444" t="str">
        <f t="shared" si="1"/>
        <v/>
      </c>
      <c r="AJ15" s="505" t="str">
        <f>IF(OR($B15="",$D15&lt;&gt;""),"",COUNTA(A!B$6:B$34)-1-COUNT(E15:AG15))</f>
        <v/>
      </c>
      <c r="AK15" s="506" t="str">
        <v/>
      </c>
      <c r="AL15" s="444" t="str">
        <v/>
      </c>
      <c r="AM15" s="454" t="str">
        <v/>
      </c>
      <c r="AN15" s="502"/>
      <c r="AO15" s="502"/>
      <c r="AP15" s="502"/>
      <c r="AQ15" s="502"/>
      <c r="AR15" s="502"/>
      <c r="AS15" s="502"/>
      <c r="AT15" s="502"/>
      <c r="AU15" s="502"/>
      <c r="AV15" s="502"/>
      <c r="AW15" s="502"/>
      <c r="AX15" s="502"/>
      <c r="AY15" s="502"/>
      <c r="AZ15" s="502"/>
      <c r="BA15" s="502"/>
      <c r="BB15" s="502"/>
      <c r="BC15" s="502"/>
      <c r="BD15" s="502"/>
      <c r="BE15" s="502"/>
      <c r="BF15" s="502"/>
    </row>
    <row r="16" spans="1:58" s="503" customFormat="1" ht="11.25" x14ac:dyDescent="0.2">
      <c r="A16" s="504">
        <v>11</v>
      </c>
      <c r="B16" s="453" t="str">
        <f>IF(A!B16="","",A!B16)</f>
        <v/>
      </c>
      <c r="C16" s="574" t="str">
        <f>IF(A!C16="","",A!C16)</f>
        <v/>
      </c>
      <c r="D16" s="454" t="str">
        <f>IF(A!D16="","",A!D16)</f>
        <v/>
      </c>
      <c r="E16" s="9"/>
      <c r="F16" s="5"/>
      <c r="G16" s="5"/>
      <c r="H16" s="5"/>
      <c r="I16" s="5"/>
      <c r="J16" s="5"/>
      <c r="K16" s="5"/>
      <c r="L16" s="5"/>
      <c r="M16" s="5"/>
      <c r="N16" s="39"/>
      <c r="O16" s="40"/>
      <c r="P16" s="35"/>
      <c r="Q16" s="4"/>
      <c r="R16" s="4"/>
      <c r="S16" s="4"/>
      <c r="T16" s="4"/>
      <c r="U16" s="4"/>
      <c r="V16" s="4"/>
      <c r="W16" s="4"/>
      <c r="X16" s="4"/>
      <c r="Y16" s="4"/>
      <c r="Z16" s="4"/>
      <c r="AA16" s="4"/>
      <c r="AB16" s="4"/>
      <c r="AC16" s="4"/>
      <c r="AD16" s="4"/>
      <c r="AE16" s="4"/>
      <c r="AF16" s="4"/>
      <c r="AG16" s="6"/>
      <c r="AH16" s="506" t="str">
        <f t="shared" si="0"/>
        <v/>
      </c>
      <c r="AI16" s="444" t="str">
        <f t="shared" si="1"/>
        <v/>
      </c>
      <c r="AJ16" s="505" t="str">
        <f>IF(OR($B16="",$D16&lt;&gt;""),"",COUNTA(A!B$6:B$34)-1-COUNT(E16:AG16))</f>
        <v/>
      </c>
      <c r="AK16" s="506" t="str">
        <v/>
      </c>
      <c r="AL16" s="444" t="str">
        <v/>
      </c>
      <c r="AM16" s="454" t="str">
        <v/>
      </c>
      <c r="AN16" s="502"/>
      <c r="AO16" s="502"/>
      <c r="AP16" s="502"/>
      <c r="AQ16" s="502"/>
      <c r="AR16" s="502"/>
      <c r="AS16" s="502"/>
      <c r="AT16" s="502"/>
      <c r="AU16" s="502"/>
      <c r="AV16" s="502"/>
      <c r="AW16" s="502"/>
      <c r="AX16" s="502"/>
      <c r="AY16" s="502"/>
      <c r="AZ16" s="502"/>
      <c r="BA16" s="502"/>
      <c r="BB16" s="502"/>
      <c r="BC16" s="502"/>
      <c r="BD16" s="502"/>
      <c r="BE16" s="502"/>
      <c r="BF16" s="502"/>
    </row>
    <row r="17" spans="1:58" s="503" customFormat="1" ht="11.25" x14ac:dyDescent="0.2">
      <c r="A17" s="504">
        <v>12</v>
      </c>
      <c r="B17" s="453" t="str">
        <f>IF(A!B17="","",A!B17)</f>
        <v/>
      </c>
      <c r="C17" s="574" t="str">
        <f>IF(A!C17="","",A!C17)</f>
        <v/>
      </c>
      <c r="D17" s="454" t="str">
        <f>IF(A!D17="","",A!D17)</f>
        <v/>
      </c>
      <c r="E17" s="9"/>
      <c r="F17" s="5"/>
      <c r="G17" s="5"/>
      <c r="H17" s="5"/>
      <c r="I17" s="5"/>
      <c r="J17" s="5"/>
      <c r="K17" s="5"/>
      <c r="L17" s="5"/>
      <c r="M17" s="5"/>
      <c r="N17" s="5"/>
      <c r="O17" s="37"/>
      <c r="P17" s="40"/>
      <c r="Q17" s="35"/>
      <c r="R17" s="4"/>
      <c r="S17" s="4"/>
      <c r="T17" s="4"/>
      <c r="U17" s="4"/>
      <c r="V17" s="4"/>
      <c r="W17" s="4"/>
      <c r="X17" s="4"/>
      <c r="Y17" s="4"/>
      <c r="Z17" s="4"/>
      <c r="AA17" s="4"/>
      <c r="AB17" s="4"/>
      <c r="AC17" s="4"/>
      <c r="AD17" s="4"/>
      <c r="AE17" s="4"/>
      <c r="AF17" s="4"/>
      <c r="AG17" s="6"/>
      <c r="AH17" s="506" t="str">
        <f t="shared" si="0"/>
        <v/>
      </c>
      <c r="AI17" s="444" t="str">
        <f t="shared" si="1"/>
        <v/>
      </c>
      <c r="AJ17" s="505" t="str">
        <f>IF(OR($B17="",$D17&lt;&gt;""),"",COUNTA(A!B$6:B$34)-1-COUNT(E17:AG17))</f>
        <v/>
      </c>
      <c r="AK17" s="506" t="str">
        <v/>
      </c>
      <c r="AL17" s="444" t="str">
        <v/>
      </c>
      <c r="AM17" s="454" t="str">
        <v/>
      </c>
      <c r="AN17" s="502"/>
      <c r="AO17" s="502"/>
      <c r="AP17" s="502"/>
      <c r="AQ17" s="502"/>
      <c r="AR17" s="502"/>
      <c r="AS17" s="502"/>
      <c r="AT17" s="502"/>
      <c r="AU17" s="502"/>
      <c r="AV17" s="502"/>
      <c r="AW17" s="502"/>
      <c r="AX17" s="502"/>
      <c r="AY17" s="502"/>
      <c r="AZ17" s="502"/>
      <c r="BA17" s="502"/>
      <c r="BB17" s="502"/>
      <c r="BC17" s="502"/>
      <c r="BD17" s="502"/>
      <c r="BE17" s="502"/>
      <c r="BF17" s="502"/>
    </row>
    <row r="18" spans="1:58" s="503" customFormat="1" ht="11.25" x14ac:dyDescent="0.2">
      <c r="A18" s="504">
        <v>13</v>
      </c>
      <c r="B18" s="453" t="str">
        <f>IF(A!B18="","",A!B18)</f>
        <v/>
      </c>
      <c r="C18" s="574" t="str">
        <f>IF(A!C18="","",A!C18)</f>
        <v/>
      </c>
      <c r="D18" s="454" t="str">
        <f>IF(A!D18="","",A!D18)</f>
        <v/>
      </c>
      <c r="E18" s="9"/>
      <c r="F18" s="5"/>
      <c r="G18" s="5"/>
      <c r="H18" s="5"/>
      <c r="I18" s="5"/>
      <c r="J18" s="5"/>
      <c r="K18" s="5"/>
      <c r="L18" s="5"/>
      <c r="M18" s="5"/>
      <c r="N18" s="5"/>
      <c r="O18" s="4"/>
      <c r="P18" s="37"/>
      <c r="Q18" s="40"/>
      <c r="R18" s="35"/>
      <c r="S18" s="4"/>
      <c r="T18" s="4"/>
      <c r="U18" s="4"/>
      <c r="V18" s="4"/>
      <c r="W18" s="4"/>
      <c r="X18" s="4"/>
      <c r="Y18" s="4"/>
      <c r="Z18" s="4"/>
      <c r="AA18" s="4"/>
      <c r="AB18" s="4"/>
      <c r="AC18" s="4"/>
      <c r="AD18" s="4"/>
      <c r="AE18" s="4"/>
      <c r="AF18" s="4"/>
      <c r="AG18" s="6"/>
      <c r="AH18" s="506" t="str">
        <f t="shared" si="0"/>
        <v/>
      </c>
      <c r="AI18" s="444" t="str">
        <f t="shared" si="1"/>
        <v/>
      </c>
      <c r="AJ18" s="505" t="str">
        <f>IF(OR($B18="",$D18&lt;&gt;""),"",COUNTA(A!B$6:B$34)-1-COUNT(E18:AG18))</f>
        <v/>
      </c>
      <c r="AK18" s="506" t="str">
        <v/>
      </c>
      <c r="AL18" s="444" t="str">
        <v/>
      </c>
      <c r="AM18" s="454" t="str">
        <v/>
      </c>
      <c r="AN18" s="502"/>
      <c r="AO18" s="502"/>
      <c r="AP18" s="502"/>
      <c r="AQ18" s="502"/>
      <c r="AR18" s="502"/>
      <c r="AS18" s="502"/>
      <c r="AT18" s="502"/>
      <c r="AU18" s="502"/>
      <c r="AV18" s="502"/>
      <c r="AW18" s="502"/>
      <c r="AX18" s="502"/>
      <c r="AY18" s="502"/>
      <c r="AZ18" s="502"/>
      <c r="BA18" s="502"/>
      <c r="BB18" s="502"/>
      <c r="BC18" s="502"/>
      <c r="BD18" s="502"/>
      <c r="BE18" s="502"/>
      <c r="BF18" s="502"/>
    </row>
    <row r="19" spans="1:58" s="503" customFormat="1" ht="11.25" x14ac:dyDescent="0.2">
      <c r="A19" s="504">
        <v>14</v>
      </c>
      <c r="B19" s="453" t="str">
        <f>IF(A!B19="","",A!B19)</f>
        <v/>
      </c>
      <c r="C19" s="574" t="str">
        <f>IF(A!C19="","",A!C19)</f>
        <v/>
      </c>
      <c r="D19" s="454" t="str">
        <f>IF(A!D19="","",A!D19)</f>
        <v/>
      </c>
      <c r="E19" s="7"/>
      <c r="F19" s="4"/>
      <c r="G19" s="4"/>
      <c r="H19" s="4"/>
      <c r="I19" s="4"/>
      <c r="J19" s="4"/>
      <c r="K19" s="4"/>
      <c r="L19" s="4"/>
      <c r="M19" s="4"/>
      <c r="N19" s="4"/>
      <c r="O19" s="4"/>
      <c r="P19" s="4"/>
      <c r="Q19" s="37"/>
      <c r="R19" s="40"/>
      <c r="S19" s="35"/>
      <c r="T19" s="4"/>
      <c r="U19" s="4"/>
      <c r="V19" s="4"/>
      <c r="W19" s="4"/>
      <c r="X19" s="4"/>
      <c r="Y19" s="4"/>
      <c r="Z19" s="4"/>
      <c r="AA19" s="4"/>
      <c r="AB19" s="4"/>
      <c r="AC19" s="4"/>
      <c r="AD19" s="4"/>
      <c r="AE19" s="4"/>
      <c r="AF19" s="4"/>
      <c r="AG19" s="6"/>
      <c r="AH19" s="506" t="str">
        <f t="shared" si="0"/>
        <v/>
      </c>
      <c r="AI19" s="444" t="str">
        <f t="shared" si="1"/>
        <v/>
      </c>
      <c r="AJ19" s="505" t="str">
        <f>IF(OR($B19="",$D19&lt;&gt;""),"",COUNTA(A!B$6:B$34)-1-COUNT(E19:AG19))</f>
        <v/>
      </c>
      <c r="AK19" s="506" t="str">
        <v/>
      </c>
      <c r="AL19" s="444" t="str">
        <v/>
      </c>
      <c r="AM19" s="454" t="str">
        <v/>
      </c>
      <c r="AN19" s="502"/>
      <c r="AO19" s="502"/>
      <c r="AP19" s="502"/>
      <c r="AQ19" s="502"/>
      <c r="AR19" s="502"/>
      <c r="AS19" s="502"/>
      <c r="AT19" s="502"/>
      <c r="AU19" s="502"/>
      <c r="AV19" s="502"/>
      <c r="AW19" s="502"/>
      <c r="AX19" s="502"/>
      <c r="AY19" s="502"/>
      <c r="AZ19" s="502"/>
      <c r="BA19" s="502"/>
      <c r="BB19" s="502"/>
      <c r="BC19" s="502"/>
      <c r="BD19" s="502"/>
      <c r="BE19" s="502"/>
      <c r="BF19" s="502"/>
    </row>
    <row r="20" spans="1:58" s="503" customFormat="1" ht="11.25" x14ac:dyDescent="0.2">
      <c r="A20" s="504">
        <v>15</v>
      </c>
      <c r="B20" s="453" t="str">
        <f>IF(A!B20="","",A!B20)</f>
        <v/>
      </c>
      <c r="C20" s="574" t="str">
        <f>IF(A!C20="","",A!C20)</f>
        <v/>
      </c>
      <c r="D20" s="454" t="str">
        <f>IF(A!D20="","",A!D20)</f>
        <v/>
      </c>
      <c r="E20" s="7"/>
      <c r="F20" s="4"/>
      <c r="G20" s="4"/>
      <c r="H20" s="4"/>
      <c r="I20" s="4"/>
      <c r="J20" s="4"/>
      <c r="K20" s="4"/>
      <c r="L20" s="4"/>
      <c r="M20" s="4"/>
      <c r="N20" s="4"/>
      <c r="O20" s="4"/>
      <c r="P20" s="4"/>
      <c r="Q20" s="4"/>
      <c r="R20" s="37"/>
      <c r="S20" s="40"/>
      <c r="T20" s="35"/>
      <c r="U20" s="4"/>
      <c r="V20" s="4"/>
      <c r="W20" s="4"/>
      <c r="X20" s="4"/>
      <c r="Y20" s="4"/>
      <c r="Z20" s="4"/>
      <c r="AA20" s="4"/>
      <c r="AB20" s="4"/>
      <c r="AC20" s="4"/>
      <c r="AD20" s="4"/>
      <c r="AE20" s="4"/>
      <c r="AF20" s="4"/>
      <c r="AG20" s="6"/>
      <c r="AH20" s="506" t="str">
        <f t="shared" si="0"/>
        <v/>
      </c>
      <c r="AI20" s="444" t="str">
        <f t="shared" si="1"/>
        <v/>
      </c>
      <c r="AJ20" s="505" t="str">
        <f>IF(OR($B20="",$D20&lt;&gt;""),"",COUNTA(A!B$6:B$34)-1-COUNT(E20:AG20))</f>
        <v/>
      </c>
      <c r="AK20" s="506" t="str">
        <v/>
      </c>
      <c r="AL20" s="444" t="str">
        <v/>
      </c>
      <c r="AM20" s="454" t="str">
        <v/>
      </c>
      <c r="AN20" s="502"/>
      <c r="AO20" s="502"/>
      <c r="AP20" s="502"/>
      <c r="AQ20" s="502"/>
      <c r="AR20" s="502"/>
      <c r="AS20" s="502"/>
      <c r="AT20" s="502"/>
      <c r="AU20" s="502"/>
      <c r="AV20" s="502"/>
      <c r="AW20" s="502"/>
      <c r="AX20" s="502"/>
      <c r="AY20" s="502"/>
      <c r="AZ20" s="502"/>
      <c r="BA20" s="502"/>
      <c r="BB20" s="502"/>
      <c r="BC20" s="502"/>
      <c r="BD20" s="502"/>
      <c r="BE20" s="502"/>
      <c r="BF20" s="502"/>
    </row>
    <row r="21" spans="1:58" s="503" customFormat="1" ht="11.25" x14ac:dyDescent="0.2">
      <c r="A21" s="504">
        <v>16</v>
      </c>
      <c r="B21" s="453" t="str">
        <f>IF(A!B21="","",A!B21)</f>
        <v/>
      </c>
      <c r="C21" s="574" t="str">
        <f>IF(A!C21="","",A!C21)</f>
        <v/>
      </c>
      <c r="D21" s="454" t="str">
        <f>IF(A!D21="","",A!D21)</f>
        <v/>
      </c>
      <c r="E21" s="9"/>
      <c r="F21" s="5"/>
      <c r="G21" s="5"/>
      <c r="H21" s="5"/>
      <c r="I21" s="5"/>
      <c r="J21" s="5"/>
      <c r="K21" s="5"/>
      <c r="L21" s="5"/>
      <c r="M21" s="5"/>
      <c r="N21" s="5"/>
      <c r="O21" s="5"/>
      <c r="P21" s="5"/>
      <c r="Q21" s="5"/>
      <c r="R21" s="5"/>
      <c r="S21" s="39"/>
      <c r="T21" s="40"/>
      <c r="U21" s="35"/>
      <c r="V21" s="4"/>
      <c r="W21" s="4"/>
      <c r="X21" s="4"/>
      <c r="Y21" s="4"/>
      <c r="Z21" s="4"/>
      <c r="AA21" s="4"/>
      <c r="AB21" s="4"/>
      <c r="AC21" s="4"/>
      <c r="AD21" s="4"/>
      <c r="AE21" s="4"/>
      <c r="AF21" s="4"/>
      <c r="AG21" s="6"/>
      <c r="AH21" s="506" t="str">
        <f t="shared" si="0"/>
        <v/>
      </c>
      <c r="AI21" s="444" t="str">
        <f t="shared" si="1"/>
        <v/>
      </c>
      <c r="AJ21" s="505" t="str">
        <f>IF(OR($B21="",$D21&lt;&gt;""),"",COUNTA(A!B$6:B$34)-1-COUNT(E21:AG21))</f>
        <v/>
      </c>
      <c r="AK21" s="506" t="str">
        <v/>
      </c>
      <c r="AL21" s="444" t="str">
        <v/>
      </c>
      <c r="AM21" s="454" t="str">
        <v/>
      </c>
      <c r="AN21" s="502"/>
      <c r="AO21" s="502"/>
      <c r="AP21" s="502"/>
      <c r="AQ21" s="502"/>
      <c r="AR21" s="502"/>
      <c r="AS21" s="502"/>
      <c r="AT21" s="502"/>
      <c r="AU21" s="502"/>
      <c r="AV21" s="502"/>
      <c r="AW21" s="502"/>
      <c r="AX21" s="502"/>
      <c r="AY21" s="502"/>
      <c r="AZ21" s="502"/>
      <c r="BA21" s="502"/>
      <c r="BB21" s="502"/>
      <c r="BC21" s="502"/>
      <c r="BD21" s="502"/>
      <c r="BE21" s="502"/>
      <c r="BF21" s="502"/>
    </row>
    <row r="22" spans="1:58" s="503" customFormat="1" ht="11.25" x14ac:dyDescent="0.2">
      <c r="A22" s="504">
        <v>17</v>
      </c>
      <c r="B22" s="453" t="str">
        <f>IF(A!B22="","",A!B22)</f>
        <v/>
      </c>
      <c r="C22" s="574" t="str">
        <f>IF(A!C22="","",A!C22)</f>
        <v/>
      </c>
      <c r="D22" s="454" t="str">
        <f>IF(A!D22="","",A!D22)</f>
        <v/>
      </c>
      <c r="E22" s="7"/>
      <c r="F22" s="4"/>
      <c r="G22" s="4"/>
      <c r="H22" s="4"/>
      <c r="I22" s="4"/>
      <c r="J22" s="4"/>
      <c r="K22" s="4"/>
      <c r="L22" s="4"/>
      <c r="M22" s="4"/>
      <c r="N22" s="4"/>
      <c r="O22" s="4"/>
      <c r="P22" s="4"/>
      <c r="Q22" s="4"/>
      <c r="R22" s="4"/>
      <c r="S22" s="4"/>
      <c r="T22" s="37"/>
      <c r="U22" s="40"/>
      <c r="V22" s="35"/>
      <c r="W22" s="4"/>
      <c r="X22" s="4"/>
      <c r="Y22" s="4"/>
      <c r="Z22" s="4"/>
      <c r="AA22" s="4"/>
      <c r="AB22" s="4"/>
      <c r="AC22" s="4"/>
      <c r="AD22" s="4"/>
      <c r="AE22" s="4"/>
      <c r="AF22" s="4"/>
      <c r="AG22" s="6"/>
      <c r="AH22" s="506" t="str">
        <f t="shared" si="0"/>
        <v/>
      </c>
      <c r="AI22" s="444" t="str">
        <f t="shared" si="1"/>
        <v/>
      </c>
      <c r="AJ22" s="505" t="str">
        <f>IF(OR($B22="",$D22&lt;&gt;""),"",COUNTA(A!B$6:B$34)-1-COUNT(E22:AG22))</f>
        <v/>
      </c>
      <c r="AK22" s="506" t="str">
        <v/>
      </c>
      <c r="AL22" s="444" t="str">
        <v/>
      </c>
      <c r="AM22" s="454" t="str">
        <v/>
      </c>
      <c r="AN22" s="502"/>
      <c r="AO22" s="502"/>
      <c r="AP22" s="502"/>
      <c r="AQ22" s="502"/>
      <c r="AR22" s="502"/>
      <c r="AS22" s="502"/>
      <c r="AT22" s="502"/>
      <c r="AU22" s="502"/>
      <c r="AV22" s="502"/>
      <c r="AW22" s="502"/>
      <c r="AX22" s="502"/>
      <c r="AY22" s="502"/>
      <c r="AZ22" s="502"/>
      <c r="BA22" s="502"/>
      <c r="BB22" s="502"/>
      <c r="BC22" s="502"/>
      <c r="BD22" s="502"/>
      <c r="BE22" s="502"/>
      <c r="BF22" s="502"/>
    </row>
    <row r="23" spans="1:58" s="503" customFormat="1" ht="11.25" x14ac:dyDescent="0.2">
      <c r="A23" s="504">
        <v>18</v>
      </c>
      <c r="B23" s="453" t="str">
        <f>IF(A!B23="","",A!B23)</f>
        <v/>
      </c>
      <c r="C23" s="574" t="str">
        <f>IF(A!C23="","",A!C23)</f>
        <v/>
      </c>
      <c r="D23" s="454" t="str">
        <f>IF(A!D23="","",A!D23)</f>
        <v/>
      </c>
      <c r="E23" s="7"/>
      <c r="F23" s="4"/>
      <c r="G23" s="5"/>
      <c r="H23" s="5"/>
      <c r="I23" s="5"/>
      <c r="J23" s="5"/>
      <c r="K23" s="5"/>
      <c r="L23" s="5"/>
      <c r="M23" s="5"/>
      <c r="N23" s="5"/>
      <c r="O23" s="5"/>
      <c r="P23" s="5"/>
      <c r="Q23" s="5"/>
      <c r="R23" s="5"/>
      <c r="S23" s="5"/>
      <c r="T23" s="5"/>
      <c r="U23" s="39"/>
      <c r="V23" s="40"/>
      <c r="W23" s="35"/>
      <c r="X23" s="4"/>
      <c r="Y23" s="4"/>
      <c r="Z23" s="4"/>
      <c r="AA23" s="4"/>
      <c r="AB23" s="4"/>
      <c r="AC23" s="4"/>
      <c r="AD23" s="4"/>
      <c r="AE23" s="4"/>
      <c r="AF23" s="4"/>
      <c r="AG23" s="6"/>
      <c r="AH23" s="506" t="str">
        <f t="shared" si="0"/>
        <v/>
      </c>
      <c r="AI23" s="444" t="str">
        <f t="shared" si="1"/>
        <v/>
      </c>
      <c r="AJ23" s="505" t="str">
        <f>IF(OR($B23="",$D23&lt;&gt;""),"",COUNTA(A!B$6:B$34)-1-COUNT(E23:AG23))</f>
        <v/>
      </c>
      <c r="AK23" s="506" t="str">
        <v/>
      </c>
      <c r="AL23" s="444" t="str">
        <v/>
      </c>
      <c r="AM23" s="454" t="str">
        <v/>
      </c>
      <c r="AN23" s="502"/>
      <c r="AO23" s="502"/>
      <c r="AP23" s="502"/>
      <c r="AQ23" s="502"/>
      <c r="AR23" s="502"/>
      <c r="AS23" s="502"/>
      <c r="AT23" s="502"/>
      <c r="AU23" s="502"/>
      <c r="AV23" s="502"/>
      <c r="AW23" s="502"/>
      <c r="AX23" s="502"/>
      <c r="AY23" s="502"/>
      <c r="AZ23" s="502"/>
      <c r="BA23" s="502"/>
      <c r="BB23" s="502"/>
      <c r="BC23" s="502"/>
      <c r="BD23" s="502"/>
      <c r="BE23" s="502"/>
      <c r="BF23" s="502"/>
    </row>
    <row r="24" spans="1:58" s="503" customFormat="1" ht="11.25" x14ac:dyDescent="0.2">
      <c r="A24" s="504">
        <v>19</v>
      </c>
      <c r="B24" s="453" t="str">
        <f>IF(A!B24="","",A!B24)</f>
        <v/>
      </c>
      <c r="C24" s="574" t="str">
        <f>IF(A!C24="","",A!C24)</f>
        <v/>
      </c>
      <c r="D24" s="454" t="str">
        <f>IF(A!D24="","",A!D24)</f>
        <v/>
      </c>
      <c r="E24" s="9"/>
      <c r="F24" s="4"/>
      <c r="G24" s="5"/>
      <c r="H24" s="5"/>
      <c r="I24" s="5"/>
      <c r="J24" s="5"/>
      <c r="K24" s="5"/>
      <c r="L24" s="5"/>
      <c r="M24" s="5"/>
      <c r="N24" s="5"/>
      <c r="O24" s="5"/>
      <c r="P24" s="5"/>
      <c r="Q24" s="5"/>
      <c r="R24" s="5"/>
      <c r="S24" s="4"/>
      <c r="T24" s="4"/>
      <c r="U24" s="4"/>
      <c r="V24" s="37"/>
      <c r="W24" s="40"/>
      <c r="X24" s="35"/>
      <c r="Y24" s="4"/>
      <c r="Z24" s="4"/>
      <c r="AA24" s="4"/>
      <c r="AB24" s="4"/>
      <c r="AC24" s="4"/>
      <c r="AD24" s="4"/>
      <c r="AE24" s="4"/>
      <c r="AF24" s="4"/>
      <c r="AG24" s="6"/>
      <c r="AH24" s="506" t="str">
        <f t="shared" si="0"/>
        <v/>
      </c>
      <c r="AI24" s="444" t="str">
        <f t="shared" si="1"/>
        <v/>
      </c>
      <c r="AJ24" s="505" t="str">
        <f>IF(OR($B24="",$D24&lt;&gt;""),"",COUNTA(A!B$6:B$34)-1-COUNT(E24:AG24))</f>
        <v/>
      </c>
      <c r="AK24" s="506" t="str">
        <v/>
      </c>
      <c r="AL24" s="444" t="str">
        <v/>
      </c>
      <c r="AM24" s="454" t="str">
        <v/>
      </c>
      <c r="AN24" s="502"/>
      <c r="AO24" s="502"/>
      <c r="AP24" s="502"/>
      <c r="AQ24" s="502"/>
      <c r="AR24" s="502"/>
      <c r="AS24" s="502"/>
      <c r="AT24" s="502"/>
      <c r="AU24" s="502"/>
      <c r="AV24" s="502"/>
      <c r="AW24" s="502"/>
      <c r="AX24" s="502"/>
      <c r="AY24" s="502"/>
      <c r="AZ24" s="502"/>
      <c r="BA24" s="502"/>
      <c r="BB24" s="502"/>
      <c r="BC24" s="502"/>
      <c r="BD24" s="502"/>
      <c r="BE24" s="502"/>
      <c r="BF24" s="502"/>
    </row>
    <row r="25" spans="1:58" s="503" customFormat="1" ht="11.25" x14ac:dyDescent="0.2">
      <c r="A25" s="504">
        <v>20</v>
      </c>
      <c r="B25" s="453" t="str">
        <f>IF(A!B25="","",A!B25)</f>
        <v/>
      </c>
      <c r="C25" s="574" t="str">
        <f>IF(A!C25="","",A!C25)</f>
        <v/>
      </c>
      <c r="D25" s="454" t="str">
        <f>IF(A!D25="","",A!D25)</f>
        <v/>
      </c>
      <c r="E25" s="9"/>
      <c r="F25" s="5"/>
      <c r="G25" s="5"/>
      <c r="H25" s="5"/>
      <c r="I25" s="5"/>
      <c r="J25" s="5"/>
      <c r="K25" s="5"/>
      <c r="L25" s="5"/>
      <c r="M25" s="5"/>
      <c r="N25" s="5"/>
      <c r="O25" s="5"/>
      <c r="P25" s="5"/>
      <c r="Q25" s="5"/>
      <c r="R25" s="5"/>
      <c r="S25" s="5"/>
      <c r="T25" s="4"/>
      <c r="U25" s="4"/>
      <c r="V25" s="4"/>
      <c r="W25" s="37"/>
      <c r="X25" s="40"/>
      <c r="Y25" s="35"/>
      <c r="Z25" s="4"/>
      <c r="AA25" s="4"/>
      <c r="AB25" s="4"/>
      <c r="AC25" s="4"/>
      <c r="AD25" s="4"/>
      <c r="AE25" s="4"/>
      <c r="AF25" s="4"/>
      <c r="AG25" s="6"/>
      <c r="AH25" s="506" t="str">
        <f t="shared" si="0"/>
        <v/>
      </c>
      <c r="AI25" s="444" t="str">
        <f t="shared" si="1"/>
        <v/>
      </c>
      <c r="AJ25" s="505" t="str">
        <f>IF(OR($B25="",$D25&lt;&gt;""),"",COUNTA(A!B$6:B$34)-1-COUNT(E25:AG25))</f>
        <v/>
      </c>
      <c r="AK25" s="506" t="str">
        <v/>
      </c>
      <c r="AL25" s="444" t="str">
        <v/>
      </c>
      <c r="AM25" s="454" t="str">
        <v/>
      </c>
      <c r="AN25" s="502"/>
      <c r="AO25" s="502"/>
      <c r="AP25" s="502"/>
      <c r="AQ25" s="502"/>
      <c r="AR25" s="502"/>
      <c r="AS25" s="502"/>
      <c r="AT25" s="502"/>
      <c r="AU25" s="502"/>
      <c r="AV25" s="502"/>
      <c r="AW25" s="502"/>
      <c r="AX25" s="502"/>
      <c r="AY25" s="502"/>
      <c r="AZ25" s="502"/>
      <c r="BA25" s="502"/>
      <c r="BB25" s="502"/>
      <c r="BC25" s="502"/>
      <c r="BD25" s="502"/>
      <c r="BE25" s="502"/>
      <c r="BF25" s="502"/>
    </row>
    <row r="26" spans="1:58" s="503" customFormat="1" ht="11.25" x14ac:dyDescent="0.2">
      <c r="A26" s="504">
        <v>21</v>
      </c>
      <c r="B26" s="453" t="str">
        <f>IF(A!B26="","",A!B26)</f>
        <v/>
      </c>
      <c r="C26" s="574" t="str">
        <f>IF(A!C26="","",A!C26)</f>
        <v/>
      </c>
      <c r="D26" s="454" t="str">
        <f>IF(A!D26="","",A!D26)</f>
        <v/>
      </c>
      <c r="E26" s="7"/>
      <c r="F26" s="4"/>
      <c r="G26" s="4"/>
      <c r="H26" s="4"/>
      <c r="I26" s="4"/>
      <c r="J26" s="4"/>
      <c r="K26" s="4"/>
      <c r="L26" s="4"/>
      <c r="M26" s="4"/>
      <c r="N26" s="4"/>
      <c r="O26" s="4"/>
      <c r="P26" s="4"/>
      <c r="Q26" s="4"/>
      <c r="R26" s="4"/>
      <c r="S26" s="4"/>
      <c r="T26" s="4"/>
      <c r="U26" s="4"/>
      <c r="V26" s="4"/>
      <c r="W26" s="4"/>
      <c r="X26" s="37"/>
      <c r="Y26" s="40"/>
      <c r="Z26" s="35"/>
      <c r="AA26" s="4"/>
      <c r="AB26" s="4"/>
      <c r="AC26" s="4"/>
      <c r="AD26" s="4"/>
      <c r="AE26" s="4"/>
      <c r="AF26" s="4"/>
      <c r="AG26" s="6"/>
      <c r="AH26" s="506" t="str">
        <f t="shared" si="0"/>
        <v/>
      </c>
      <c r="AI26" s="444" t="str">
        <f t="shared" si="1"/>
        <v/>
      </c>
      <c r="AJ26" s="505" t="str">
        <f>IF(OR($B26="",$D26&lt;&gt;""),"",COUNTA(A!B$6:B$34)-1-COUNT(E26:AG26))</f>
        <v/>
      </c>
      <c r="AK26" s="506" t="str">
        <v/>
      </c>
      <c r="AL26" s="444" t="str">
        <v/>
      </c>
      <c r="AM26" s="454" t="str">
        <v/>
      </c>
      <c r="AN26" s="502"/>
      <c r="AO26" s="502"/>
      <c r="AP26" s="502"/>
      <c r="AQ26" s="502"/>
      <c r="AR26" s="502"/>
      <c r="AS26" s="502"/>
      <c r="AT26" s="502"/>
      <c r="AU26" s="502"/>
      <c r="AV26" s="502"/>
      <c r="AW26" s="502"/>
      <c r="AX26" s="502"/>
      <c r="AY26" s="502"/>
      <c r="AZ26" s="502"/>
      <c r="BA26" s="502"/>
      <c r="BB26" s="502"/>
      <c r="BC26" s="502"/>
      <c r="BD26" s="502"/>
      <c r="BE26" s="502"/>
      <c r="BF26" s="502"/>
    </row>
    <row r="27" spans="1:58" s="503" customFormat="1" ht="11.25" x14ac:dyDescent="0.2">
      <c r="A27" s="504">
        <v>22</v>
      </c>
      <c r="B27" s="453" t="str">
        <f>IF(A!B27="","",A!B27)</f>
        <v/>
      </c>
      <c r="C27" s="574" t="str">
        <f>IF(A!C27="","",A!C27)</f>
        <v/>
      </c>
      <c r="D27" s="454" t="str">
        <f>IF(A!D27="","",A!D27)</f>
        <v/>
      </c>
      <c r="E27" s="7"/>
      <c r="F27" s="4"/>
      <c r="G27" s="4"/>
      <c r="H27" s="4"/>
      <c r="I27" s="4"/>
      <c r="J27" s="4"/>
      <c r="K27" s="4"/>
      <c r="L27" s="4"/>
      <c r="M27" s="4"/>
      <c r="N27" s="4"/>
      <c r="O27" s="4"/>
      <c r="P27" s="4"/>
      <c r="Q27" s="4"/>
      <c r="R27" s="4"/>
      <c r="S27" s="4"/>
      <c r="T27" s="4"/>
      <c r="U27" s="4"/>
      <c r="V27" s="4"/>
      <c r="W27" s="4"/>
      <c r="X27" s="4"/>
      <c r="Y27" s="37"/>
      <c r="Z27" s="40"/>
      <c r="AA27" s="35"/>
      <c r="AB27" s="4"/>
      <c r="AC27" s="4"/>
      <c r="AD27" s="4"/>
      <c r="AE27" s="4"/>
      <c r="AF27" s="4"/>
      <c r="AG27" s="6"/>
      <c r="AH27" s="506" t="str">
        <f t="shared" si="0"/>
        <v/>
      </c>
      <c r="AI27" s="444" t="str">
        <f t="shared" si="1"/>
        <v/>
      </c>
      <c r="AJ27" s="505" t="str">
        <f>IF(OR($B27="",$D27&lt;&gt;""),"",COUNTA(A!B$6:B$34)-1-COUNT(E27:AG27))</f>
        <v/>
      </c>
      <c r="AK27" s="506" t="str">
        <v/>
      </c>
      <c r="AL27" s="444" t="str">
        <v/>
      </c>
      <c r="AM27" s="454" t="str">
        <v/>
      </c>
      <c r="AN27" s="502"/>
      <c r="AO27" s="502"/>
      <c r="AP27" s="502"/>
      <c r="AQ27" s="502"/>
      <c r="AR27" s="502"/>
      <c r="AS27" s="502"/>
      <c r="AT27" s="502"/>
      <c r="AU27" s="502"/>
      <c r="AV27" s="502"/>
      <c r="AW27" s="502"/>
      <c r="AX27" s="502"/>
      <c r="AY27" s="502"/>
      <c r="AZ27" s="502"/>
      <c r="BA27" s="502"/>
      <c r="BB27" s="502"/>
      <c r="BC27" s="502"/>
      <c r="BD27" s="502"/>
      <c r="BE27" s="502"/>
      <c r="BF27" s="502"/>
    </row>
    <row r="28" spans="1:58" s="503" customFormat="1" ht="11.25" x14ac:dyDescent="0.2">
      <c r="A28" s="504">
        <v>23</v>
      </c>
      <c r="B28" s="453" t="str">
        <f>IF(A!B28="","",A!B28)</f>
        <v/>
      </c>
      <c r="C28" s="574" t="str">
        <f>IF(A!C28="","",A!C28)</f>
        <v/>
      </c>
      <c r="D28" s="454" t="str">
        <f>IF(A!D28="","",A!D28)</f>
        <v/>
      </c>
      <c r="E28" s="7"/>
      <c r="F28" s="4"/>
      <c r="G28" s="4"/>
      <c r="H28" s="4"/>
      <c r="I28" s="4"/>
      <c r="J28" s="4"/>
      <c r="K28" s="4"/>
      <c r="L28" s="4"/>
      <c r="M28" s="4"/>
      <c r="N28" s="4"/>
      <c r="O28" s="4"/>
      <c r="P28" s="4"/>
      <c r="Q28" s="4"/>
      <c r="R28" s="4"/>
      <c r="S28" s="4"/>
      <c r="T28" s="4"/>
      <c r="U28" s="4"/>
      <c r="V28" s="4"/>
      <c r="W28" s="4"/>
      <c r="X28" s="4"/>
      <c r="Y28" s="4"/>
      <c r="Z28" s="37"/>
      <c r="AA28" s="40"/>
      <c r="AB28" s="4"/>
      <c r="AC28" s="4"/>
      <c r="AD28" s="4"/>
      <c r="AE28" s="4"/>
      <c r="AF28" s="4"/>
      <c r="AG28" s="6"/>
      <c r="AH28" s="506" t="str">
        <f t="shared" si="0"/>
        <v/>
      </c>
      <c r="AI28" s="444" t="str">
        <f t="shared" si="1"/>
        <v/>
      </c>
      <c r="AJ28" s="505" t="str">
        <f>IF(OR($B28="",$D28&lt;&gt;""),"",COUNTA(A!B$6:B$34)-1-COUNT(E28:AG28))</f>
        <v/>
      </c>
      <c r="AK28" s="506" t="str">
        <v/>
      </c>
      <c r="AL28" s="444" t="str">
        <v/>
      </c>
      <c r="AM28" s="454" t="str">
        <v/>
      </c>
      <c r="AN28" s="502"/>
      <c r="AO28" s="502"/>
      <c r="AP28" s="502"/>
      <c r="AQ28" s="502"/>
      <c r="AR28" s="502"/>
      <c r="AS28" s="502"/>
      <c r="AT28" s="502"/>
      <c r="AU28" s="502"/>
      <c r="AV28" s="502"/>
      <c r="AW28" s="502"/>
      <c r="AX28" s="502"/>
      <c r="AY28" s="502"/>
      <c r="AZ28" s="502"/>
      <c r="BA28" s="502"/>
      <c r="BB28" s="502"/>
      <c r="BC28" s="502"/>
      <c r="BD28" s="502"/>
      <c r="BE28" s="502"/>
      <c r="BF28" s="502"/>
    </row>
    <row r="29" spans="1:58" s="503" customFormat="1" ht="11.25" x14ac:dyDescent="0.2">
      <c r="A29" s="504">
        <v>24</v>
      </c>
      <c r="B29" s="453" t="str">
        <f>IF(A!B29="","",A!B29)</f>
        <v/>
      </c>
      <c r="C29" s="574" t="str">
        <f>IF(A!C29="","",A!C29)</f>
        <v/>
      </c>
      <c r="D29" s="454" t="str">
        <f>IF(A!D29="","",A!D29)</f>
        <v/>
      </c>
      <c r="E29" s="7"/>
      <c r="F29" s="4"/>
      <c r="G29" s="4"/>
      <c r="H29" s="4"/>
      <c r="I29" s="4"/>
      <c r="J29" s="4"/>
      <c r="K29" s="4"/>
      <c r="L29" s="4"/>
      <c r="M29" s="4"/>
      <c r="N29" s="4"/>
      <c r="O29" s="4"/>
      <c r="P29" s="4"/>
      <c r="Q29" s="4"/>
      <c r="R29" s="4"/>
      <c r="S29" s="4"/>
      <c r="T29" s="4"/>
      <c r="U29" s="4"/>
      <c r="V29" s="4"/>
      <c r="W29" s="4"/>
      <c r="X29" s="4"/>
      <c r="Y29" s="4"/>
      <c r="Z29" s="4"/>
      <c r="AA29" s="4"/>
      <c r="AB29" s="41"/>
      <c r="AC29" s="5"/>
      <c r="AD29" s="5"/>
      <c r="AE29" s="5"/>
      <c r="AF29" s="5"/>
      <c r="AG29" s="6"/>
      <c r="AH29" s="506" t="str">
        <f t="shared" si="0"/>
        <v/>
      </c>
      <c r="AI29" s="444" t="str">
        <f t="shared" si="1"/>
        <v/>
      </c>
      <c r="AJ29" s="505" t="str">
        <f>IF(OR($B29="",$D29&lt;&gt;""),"",COUNTA(A!B$6:B$34)-1-COUNT(E29:AG29))</f>
        <v/>
      </c>
      <c r="AK29" s="506" t="str">
        <v/>
      </c>
      <c r="AL29" s="444" t="str">
        <v/>
      </c>
      <c r="AM29" s="454" t="str">
        <v/>
      </c>
      <c r="AN29" s="502"/>
      <c r="AO29" s="502"/>
      <c r="AP29" s="502"/>
      <c r="AQ29" s="502"/>
      <c r="AR29" s="502"/>
      <c r="AS29" s="502"/>
      <c r="AT29" s="502"/>
      <c r="AU29" s="502"/>
      <c r="AV29" s="502"/>
      <c r="AW29" s="502"/>
      <c r="AX29" s="502"/>
      <c r="AY29" s="502"/>
      <c r="AZ29" s="502"/>
      <c r="BA29" s="502"/>
      <c r="BB29" s="502"/>
      <c r="BC29" s="502"/>
      <c r="BD29" s="502"/>
      <c r="BE29" s="502"/>
      <c r="BF29" s="502"/>
    </row>
    <row r="30" spans="1:58" s="503" customFormat="1" ht="11.25" x14ac:dyDescent="0.2">
      <c r="A30" s="504">
        <v>25</v>
      </c>
      <c r="B30" s="575" t="str">
        <f>IF(A!B30="","",A!B30)</f>
        <v/>
      </c>
      <c r="C30" s="576" t="str">
        <f>IF(A!C30="","",A!C30)</f>
        <v/>
      </c>
      <c r="D30" s="577" t="str">
        <f>IF(A!D30="","",A!D30)</f>
        <v/>
      </c>
      <c r="E30" s="7"/>
      <c r="F30" s="4"/>
      <c r="G30" s="4"/>
      <c r="H30" s="4"/>
      <c r="I30" s="4"/>
      <c r="J30" s="4"/>
      <c r="K30" s="4"/>
      <c r="L30" s="4"/>
      <c r="M30" s="4"/>
      <c r="N30" s="4"/>
      <c r="O30" s="4"/>
      <c r="P30" s="4"/>
      <c r="Q30" s="4"/>
      <c r="R30" s="4"/>
      <c r="S30" s="4"/>
      <c r="T30" s="4"/>
      <c r="U30" s="4"/>
      <c r="V30" s="4"/>
      <c r="W30" s="4"/>
      <c r="X30" s="4"/>
      <c r="Y30" s="4"/>
      <c r="Z30" s="4"/>
      <c r="AA30" s="4"/>
      <c r="AB30" s="5"/>
      <c r="AC30" s="41"/>
      <c r="AD30" s="5"/>
      <c r="AE30" s="5"/>
      <c r="AF30" s="5"/>
      <c r="AG30" s="6"/>
      <c r="AH30" s="506" t="str">
        <f t="shared" si="0"/>
        <v/>
      </c>
      <c r="AI30" s="444" t="str">
        <f t="shared" si="1"/>
        <v/>
      </c>
      <c r="AJ30" s="505" t="str">
        <f>IF(OR($B30="",$D30&lt;&gt;""),"",COUNTA(A!B$6:B$34)-1-COUNT(E30:AG30))</f>
        <v/>
      </c>
      <c r="AK30" s="506" t="str">
        <v/>
      </c>
      <c r="AL30" s="444" t="str">
        <v/>
      </c>
      <c r="AM30" s="454" t="str">
        <v/>
      </c>
      <c r="AN30" s="502"/>
      <c r="AO30" s="502"/>
      <c r="AP30" s="502"/>
      <c r="AQ30" s="502"/>
      <c r="AR30" s="502"/>
      <c r="AS30" s="502"/>
      <c r="AT30" s="502"/>
      <c r="AU30" s="502"/>
      <c r="AV30" s="502"/>
      <c r="AW30" s="502"/>
      <c r="AX30" s="502"/>
      <c r="AY30" s="502"/>
      <c r="AZ30" s="502"/>
      <c r="BA30" s="502"/>
      <c r="BB30" s="502"/>
      <c r="BC30" s="502"/>
      <c r="BD30" s="502"/>
      <c r="BE30" s="502"/>
      <c r="BF30" s="502"/>
    </row>
    <row r="31" spans="1:58" s="503" customFormat="1" ht="11.25" x14ac:dyDescent="0.2">
      <c r="A31" s="504">
        <v>26</v>
      </c>
      <c r="B31" s="575" t="str">
        <f>IF(A!B31="","",A!B31)</f>
        <v/>
      </c>
      <c r="C31" s="576" t="str">
        <f>IF(A!C31="","",A!C31)</f>
        <v/>
      </c>
      <c r="D31" s="577" t="str">
        <f>IF(A!D31="","",A!D31)</f>
        <v/>
      </c>
      <c r="E31" s="7"/>
      <c r="F31" s="4"/>
      <c r="G31" s="4"/>
      <c r="H31" s="4"/>
      <c r="I31" s="4"/>
      <c r="J31" s="4"/>
      <c r="K31" s="4"/>
      <c r="L31" s="4"/>
      <c r="M31" s="4"/>
      <c r="N31" s="4"/>
      <c r="O31" s="4"/>
      <c r="P31" s="4"/>
      <c r="Q31" s="4"/>
      <c r="R31" s="4"/>
      <c r="S31" s="4"/>
      <c r="T31" s="4"/>
      <c r="U31" s="4"/>
      <c r="V31" s="4"/>
      <c r="W31" s="4"/>
      <c r="X31" s="4"/>
      <c r="Y31" s="4"/>
      <c r="Z31" s="4"/>
      <c r="AA31" s="4"/>
      <c r="AB31" s="5"/>
      <c r="AC31" s="5"/>
      <c r="AD31" s="41"/>
      <c r="AE31" s="5"/>
      <c r="AF31" s="5"/>
      <c r="AG31" s="6"/>
      <c r="AH31" s="506" t="str">
        <f t="shared" si="0"/>
        <v/>
      </c>
      <c r="AI31" s="444" t="str">
        <f t="shared" si="1"/>
        <v/>
      </c>
      <c r="AJ31" s="505" t="str">
        <f>IF(OR($B31="",$D31&lt;&gt;""),"",COUNTA(A!B$6:B$34)-1-COUNT(E31:AG31))</f>
        <v/>
      </c>
      <c r="AK31" s="506" t="str">
        <v/>
      </c>
      <c r="AL31" s="444" t="str">
        <v/>
      </c>
      <c r="AM31" s="454" t="str">
        <v/>
      </c>
      <c r="AN31" s="502"/>
      <c r="AO31" s="502"/>
      <c r="AP31" s="502"/>
      <c r="AQ31" s="502"/>
      <c r="AR31" s="502"/>
      <c r="AS31" s="502"/>
      <c r="AT31" s="502"/>
      <c r="AU31" s="502"/>
      <c r="AV31" s="502"/>
      <c r="AW31" s="502"/>
      <c r="AX31" s="502"/>
      <c r="AY31" s="502"/>
      <c r="AZ31" s="502"/>
      <c r="BA31" s="502"/>
      <c r="BB31" s="502"/>
      <c r="BC31" s="502"/>
      <c r="BD31" s="502"/>
      <c r="BE31" s="502"/>
      <c r="BF31" s="502"/>
    </row>
    <row r="32" spans="1:58" s="503" customFormat="1" ht="11.25" x14ac:dyDescent="0.2">
      <c r="A32" s="504">
        <v>27</v>
      </c>
      <c r="B32" s="575" t="str">
        <f>IF(A!B32="","",A!B32)</f>
        <v/>
      </c>
      <c r="C32" s="576" t="str">
        <f>IF(A!C32="","",A!C32)</f>
        <v/>
      </c>
      <c r="D32" s="577" t="str">
        <f>IF(A!D32="","",A!D32)</f>
        <v/>
      </c>
      <c r="E32" s="7"/>
      <c r="F32" s="4"/>
      <c r="G32" s="4"/>
      <c r="H32" s="4"/>
      <c r="I32" s="4"/>
      <c r="J32" s="4"/>
      <c r="K32" s="4"/>
      <c r="L32" s="4"/>
      <c r="M32" s="4"/>
      <c r="N32" s="4"/>
      <c r="O32" s="4"/>
      <c r="P32" s="4"/>
      <c r="Q32" s="4"/>
      <c r="R32" s="4"/>
      <c r="S32" s="4"/>
      <c r="T32" s="4"/>
      <c r="U32" s="4"/>
      <c r="V32" s="4"/>
      <c r="W32" s="4"/>
      <c r="X32" s="4"/>
      <c r="Y32" s="4"/>
      <c r="Z32" s="4"/>
      <c r="AA32" s="4"/>
      <c r="AB32" s="5"/>
      <c r="AC32" s="5"/>
      <c r="AD32" s="5"/>
      <c r="AE32" s="41"/>
      <c r="AF32" s="5"/>
      <c r="AG32" s="6"/>
      <c r="AH32" s="506" t="str">
        <f t="shared" si="0"/>
        <v/>
      </c>
      <c r="AI32" s="444" t="str">
        <f t="shared" si="1"/>
        <v/>
      </c>
      <c r="AJ32" s="505" t="str">
        <f>IF(OR($B32="",$D32&lt;&gt;""),"",COUNTA(A!B$6:B$34)-1-COUNT(E32:AG32))</f>
        <v/>
      </c>
      <c r="AK32" s="506" t="str">
        <v/>
      </c>
      <c r="AL32" s="444" t="str">
        <v/>
      </c>
      <c r="AM32" s="454" t="str">
        <v/>
      </c>
      <c r="AN32" s="502"/>
      <c r="AO32" s="502"/>
      <c r="AP32" s="502"/>
      <c r="AQ32" s="502"/>
      <c r="AR32" s="502"/>
      <c r="AS32" s="502"/>
      <c r="AT32" s="502"/>
      <c r="AU32" s="502"/>
      <c r="AV32" s="502"/>
      <c r="AW32" s="502"/>
      <c r="AX32" s="502"/>
      <c r="AY32" s="502"/>
      <c r="AZ32" s="502"/>
      <c r="BA32" s="502"/>
      <c r="BB32" s="502"/>
      <c r="BC32" s="502"/>
      <c r="BD32" s="502"/>
      <c r="BE32" s="502"/>
      <c r="BF32" s="502"/>
    </row>
    <row r="33" spans="1:58" s="503" customFormat="1" ht="11.25" x14ac:dyDescent="0.2">
      <c r="A33" s="504">
        <v>28</v>
      </c>
      <c r="B33" s="575" t="str">
        <f>IF(A!B33="","",A!B33)</f>
        <v/>
      </c>
      <c r="C33" s="576" t="str">
        <f>IF(A!C33="","",A!C33)</f>
        <v/>
      </c>
      <c r="D33" s="577" t="str">
        <f>IF(A!D33="","",A!D33)</f>
        <v/>
      </c>
      <c r="E33" s="7"/>
      <c r="F33" s="4"/>
      <c r="G33" s="4"/>
      <c r="H33" s="4"/>
      <c r="I33" s="4"/>
      <c r="J33" s="4"/>
      <c r="K33" s="4"/>
      <c r="L33" s="4"/>
      <c r="M33" s="4"/>
      <c r="N33" s="4"/>
      <c r="O33" s="4"/>
      <c r="P33" s="4"/>
      <c r="Q33" s="4"/>
      <c r="R33" s="4"/>
      <c r="S33" s="4"/>
      <c r="T33" s="4"/>
      <c r="U33" s="4"/>
      <c r="V33" s="4"/>
      <c r="W33" s="4"/>
      <c r="X33" s="4"/>
      <c r="Y33" s="4"/>
      <c r="Z33" s="4"/>
      <c r="AA33" s="4"/>
      <c r="AB33" s="5"/>
      <c r="AC33" s="5"/>
      <c r="AD33" s="5"/>
      <c r="AE33" s="5"/>
      <c r="AF33" s="41"/>
      <c r="AG33" s="6"/>
      <c r="AH33" s="506" t="str">
        <f t="shared" si="0"/>
        <v/>
      </c>
      <c r="AI33" s="444" t="str">
        <f t="shared" si="1"/>
        <v/>
      </c>
      <c r="AJ33" s="505" t="str">
        <f>IF(OR($B33="",$D33&lt;&gt;""),"",COUNTA(A!B$6:B$34)-1-COUNT(E33:AG33))</f>
        <v/>
      </c>
      <c r="AK33" s="506" t="str">
        <v/>
      </c>
      <c r="AL33" s="444" t="str">
        <v/>
      </c>
      <c r="AM33" s="454" t="str">
        <v/>
      </c>
      <c r="AN33" s="502"/>
      <c r="AO33" s="502"/>
      <c r="AP33" s="502"/>
      <c r="AQ33" s="502"/>
      <c r="AR33" s="502"/>
      <c r="AS33" s="502"/>
      <c r="AT33" s="502"/>
      <c r="AU33" s="502"/>
      <c r="AV33" s="502"/>
      <c r="AW33" s="502"/>
      <c r="AX33" s="502"/>
      <c r="AY33" s="502"/>
      <c r="AZ33" s="502"/>
      <c r="BA33" s="502"/>
      <c r="BB33" s="502"/>
      <c r="BC33" s="502"/>
      <c r="BD33" s="502"/>
      <c r="BE33" s="502"/>
      <c r="BF33" s="502"/>
    </row>
    <row r="34" spans="1:58" s="503" customFormat="1" ht="11.25" x14ac:dyDescent="0.2">
      <c r="A34" s="511">
        <v>29</v>
      </c>
      <c r="B34" s="455" t="str">
        <f>IF(A!B34="","",A!B34)</f>
        <v/>
      </c>
      <c r="C34" s="578" t="str">
        <f>IF(A!C34="","",A!C34)</f>
        <v/>
      </c>
      <c r="D34" s="456" t="str">
        <f>IF(A!D34="","",A!D34)</f>
        <v/>
      </c>
      <c r="E34" s="10"/>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42"/>
      <c r="AH34" s="517" t="str">
        <f t="shared" si="0"/>
        <v/>
      </c>
      <c r="AI34" s="446" t="str">
        <f t="shared" si="1"/>
        <v/>
      </c>
      <c r="AJ34" s="516" t="str">
        <f>IF(OR($B34="",$D34&lt;&gt;""),"",COUNTA(A!B$6:B$34)-1-COUNT(E34:AG34))</f>
        <v/>
      </c>
      <c r="AK34" s="517" t="str">
        <v/>
      </c>
      <c r="AL34" s="446" t="str">
        <v/>
      </c>
      <c r="AM34" s="456" t="str">
        <v/>
      </c>
      <c r="AN34" s="502"/>
      <c r="AO34" s="502"/>
      <c r="AP34" s="502"/>
      <c r="AQ34" s="502"/>
      <c r="AR34" s="502"/>
      <c r="AS34" s="502"/>
      <c r="AT34" s="502"/>
      <c r="AU34" s="502"/>
      <c r="AV34" s="502"/>
      <c r="AW34" s="502"/>
      <c r="AX34" s="502"/>
      <c r="AY34" s="502"/>
      <c r="AZ34" s="502"/>
      <c r="BA34" s="502"/>
      <c r="BB34" s="502"/>
      <c r="BC34" s="502"/>
      <c r="BD34" s="502"/>
      <c r="BE34" s="502"/>
      <c r="BF34" s="502"/>
    </row>
    <row r="35" spans="1:58" s="503" customFormat="1" ht="11.25" x14ac:dyDescent="0.2">
      <c r="A35" s="518"/>
      <c r="D35" s="519" t="s">
        <v>46</v>
      </c>
      <c r="E35" s="444" t="str">
        <f t="shared" ref="E35:AG35" si="2">IF(E$5="","",COUNTIF(E$6:E$34,1))</f>
        <v/>
      </c>
      <c r="F35" s="444" t="str">
        <f t="shared" si="2"/>
        <v/>
      </c>
      <c r="G35" s="444" t="str">
        <f t="shared" si="2"/>
        <v/>
      </c>
      <c r="H35" s="444" t="str">
        <f t="shared" si="2"/>
        <v/>
      </c>
      <c r="I35" s="444" t="str">
        <f t="shared" si="2"/>
        <v/>
      </c>
      <c r="J35" s="444" t="str">
        <f t="shared" si="2"/>
        <v/>
      </c>
      <c r="K35" s="444" t="str">
        <f t="shared" si="2"/>
        <v/>
      </c>
      <c r="L35" s="444" t="str">
        <f t="shared" si="2"/>
        <v/>
      </c>
      <c r="M35" s="444" t="str">
        <f t="shared" si="2"/>
        <v/>
      </c>
      <c r="N35" s="444" t="str">
        <f t="shared" si="2"/>
        <v/>
      </c>
      <c r="O35" s="444" t="str">
        <f t="shared" si="2"/>
        <v/>
      </c>
      <c r="P35" s="444" t="str">
        <f t="shared" si="2"/>
        <v/>
      </c>
      <c r="Q35" s="444" t="str">
        <f t="shared" si="2"/>
        <v/>
      </c>
      <c r="R35" s="444" t="str">
        <f t="shared" si="2"/>
        <v/>
      </c>
      <c r="S35" s="444" t="str">
        <f t="shared" si="2"/>
        <v/>
      </c>
      <c r="T35" s="444" t="str">
        <f t="shared" si="2"/>
        <v/>
      </c>
      <c r="U35" s="444" t="str">
        <f t="shared" si="2"/>
        <v/>
      </c>
      <c r="V35" s="444" t="str">
        <f t="shared" si="2"/>
        <v/>
      </c>
      <c r="W35" s="444" t="str">
        <f t="shared" si="2"/>
        <v/>
      </c>
      <c r="X35" s="444" t="str">
        <f t="shared" si="2"/>
        <v/>
      </c>
      <c r="Y35" s="444" t="str">
        <f t="shared" si="2"/>
        <v/>
      </c>
      <c r="Z35" s="444" t="str">
        <f t="shared" si="2"/>
        <v/>
      </c>
      <c r="AA35" s="444" t="str">
        <f t="shared" si="2"/>
        <v/>
      </c>
      <c r="AB35" s="444" t="str">
        <f t="shared" si="2"/>
        <v/>
      </c>
      <c r="AC35" s="444" t="str">
        <f t="shared" si="2"/>
        <v/>
      </c>
      <c r="AD35" s="444" t="str">
        <f t="shared" si="2"/>
        <v/>
      </c>
      <c r="AE35" s="444" t="str">
        <f t="shared" si="2"/>
        <v/>
      </c>
      <c r="AF35" s="444" t="str">
        <f t="shared" si="2"/>
        <v/>
      </c>
      <c r="AG35" s="520" t="str">
        <f t="shared" si="2"/>
        <v/>
      </c>
      <c r="AN35" s="502"/>
      <c r="AO35" s="502"/>
      <c r="AP35" s="502"/>
      <c r="AQ35" s="502"/>
      <c r="AR35" s="502"/>
      <c r="AS35" s="502"/>
      <c r="AT35" s="502"/>
      <c r="AU35" s="502"/>
      <c r="AV35" s="502"/>
      <c r="AW35" s="502"/>
      <c r="AX35" s="502"/>
      <c r="AY35" s="502"/>
      <c r="AZ35" s="502"/>
      <c r="BA35" s="502"/>
      <c r="BB35" s="502"/>
      <c r="BC35" s="502"/>
      <c r="BD35" s="502"/>
      <c r="BE35" s="502"/>
      <c r="BF35" s="502"/>
    </row>
    <row r="36" spans="1:58" s="503" customFormat="1" ht="11.25" x14ac:dyDescent="0.2">
      <c r="A36" s="501"/>
      <c r="D36" s="519" t="s">
        <v>47</v>
      </c>
      <c r="E36" s="444" t="str">
        <f t="shared" ref="E36:AG36" si="3">IF(E$5="","",COUNTIF(E$6:E$34,-1))</f>
        <v/>
      </c>
      <c r="F36" s="444" t="str">
        <f t="shared" si="3"/>
        <v/>
      </c>
      <c r="G36" s="444" t="str">
        <f t="shared" si="3"/>
        <v/>
      </c>
      <c r="H36" s="444" t="str">
        <f t="shared" si="3"/>
        <v/>
      </c>
      <c r="I36" s="444" t="str">
        <f t="shared" si="3"/>
        <v/>
      </c>
      <c r="J36" s="444" t="str">
        <f t="shared" si="3"/>
        <v/>
      </c>
      <c r="K36" s="444" t="str">
        <f t="shared" si="3"/>
        <v/>
      </c>
      <c r="L36" s="444" t="str">
        <f t="shared" si="3"/>
        <v/>
      </c>
      <c r="M36" s="444" t="str">
        <f t="shared" si="3"/>
        <v/>
      </c>
      <c r="N36" s="444" t="str">
        <f t="shared" si="3"/>
        <v/>
      </c>
      <c r="O36" s="444" t="str">
        <f t="shared" si="3"/>
        <v/>
      </c>
      <c r="P36" s="444" t="str">
        <f t="shared" si="3"/>
        <v/>
      </c>
      <c r="Q36" s="444" t="str">
        <f t="shared" si="3"/>
        <v/>
      </c>
      <c r="R36" s="444" t="str">
        <f t="shared" si="3"/>
        <v/>
      </c>
      <c r="S36" s="444" t="str">
        <f t="shared" si="3"/>
        <v/>
      </c>
      <c r="T36" s="444" t="str">
        <f t="shared" si="3"/>
        <v/>
      </c>
      <c r="U36" s="444" t="str">
        <f t="shared" si="3"/>
        <v/>
      </c>
      <c r="V36" s="444" t="str">
        <f t="shared" si="3"/>
        <v/>
      </c>
      <c r="W36" s="444" t="str">
        <f t="shared" si="3"/>
        <v/>
      </c>
      <c r="X36" s="444" t="str">
        <f t="shared" si="3"/>
        <v/>
      </c>
      <c r="Y36" s="444" t="str">
        <f t="shared" si="3"/>
        <v/>
      </c>
      <c r="Z36" s="444" t="str">
        <f t="shared" si="3"/>
        <v/>
      </c>
      <c r="AA36" s="444" t="str">
        <f t="shared" si="3"/>
        <v/>
      </c>
      <c r="AB36" s="444" t="str">
        <f t="shared" si="3"/>
        <v/>
      </c>
      <c r="AC36" s="444" t="str">
        <f t="shared" si="3"/>
        <v/>
      </c>
      <c r="AD36" s="444" t="str">
        <f t="shared" si="3"/>
        <v/>
      </c>
      <c r="AE36" s="444" t="str">
        <f t="shared" si="3"/>
        <v/>
      </c>
      <c r="AF36" s="444" t="str">
        <f t="shared" si="3"/>
        <v/>
      </c>
      <c r="AG36" s="444" t="str">
        <f t="shared" si="3"/>
        <v/>
      </c>
      <c r="AH36" s="501"/>
      <c r="AN36" s="502"/>
      <c r="AO36" s="502"/>
      <c r="AP36" s="502"/>
      <c r="AQ36" s="502"/>
      <c r="AR36" s="502"/>
      <c r="AS36" s="502"/>
      <c r="AT36" s="502"/>
      <c r="AU36" s="502"/>
      <c r="AV36" s="502"/>
      <c r="AW36" s="502"/>
      <c r="AX36" s="502"/>
      <c r="AY36" s="502"/>
      <c r="AZ36" s="502"/>
      <c r="BA36" s="502"/>
      <c r="BB36" s="502"/>
      <c r="BC36" s="502"/>
      <c r="BD36" s="502"/>
      <c r="BE36" s="502"/>
      <c r="BF36" s="502"/>
    </row>
    <row r="37" spans="1:58" s="503" customFormat="1" ht="11.25" x14ac:dyDescent="0.2">
      <c r="A37" s="501"/>
      <c r="D37" s="519" t="s">
        <v>48</v>
      </c>
      <c r="E37" s="444" t="str">
        <f t="shared" ref="E37:AG37" si="4">IF(E$5="","",$H$40-COUNT(E$6:E$34)-1)</f>
        <v/>
      </c>
      <c r="F37" s="444" t="str">
        <f t="shared" si="4"/>
        <v/>
      </c>
      <c r="G37" s="444" t="str">
        <f t="shared" si="4"/>
        <v/>
      </c>
      <c r="H37" s="444" t="str">
        <f t="shared" si="4"/>
        <v/>
      </c>
      <c r="I37" s="444" t="str">
        <f t="shared" si="4"/>
        <v/>
      </c>
      <c r="J37" s="444" t="str">
        <f t="shared" si="4"/>
        <v/>
      </c>
      <c r="K37" s="444" t="str">
        <f t="shared" si="4"/>
        <v/>
      </c>
      <c r="L37" s="444" t="str">
        <f t="shared" si="4"/>
        <v/>
      </c>
      <c r="M37" s="444" t="str">
        <f t="shared" si="4"/>
        <v/>
      </c>
      <c r="N37" s="444" t="str">
        <f t="shared" si="4"/>
        <v/>
      </c>
      <c r="O37" s="444" t="str">
        <f t="shared" si="4"/>
        <v/>
      </c>
      <c r="P37" s="444" t="str">
        <f t="shared" si="4"/>
        <v/>
      </c>
      <c r="Q37" s="444" t="str">
        <f t="shared" si="4"/>
        <v/>
      </c>
      <c r="R37" s="444" t="str">
        <f t="shared" si="4"/>
        <v/>
      </c>
      <c r="S37" s="444" t="str">
        <f t="shared" si="4"/>
        <v/>
      </c>
      <c r="T37" s="444" t="str">
        <f t="shared" si="4"/>
        <v/>
      </c>
      <c r="U37" s="444" t="str">
        <f t="shared" si="4"/>
        <v/>
      </c>
      <c r="V37" s="444" t="str">
        <f t="shared" si="4"/>
        <v/>
      </c>
      <c r="W37" s="444" t="str">
        <f t="shared" si="4"/>
        <v/>
      </c>
      <c r="X37" s="444" t="str">
        <f t="shared" si="4"/>
        <v/>
      </c>
      <c r="Y37" s="444" t="str">
        <f t="shared" si="4"/>
        <v/>
      </c>
      <c r="Z37" s="444" t="str">
        <f t="shared" si="4"/>
        <v/>
      </c>
      <c r="AA37" s="444" t="str">
        <f t="shared" si="4"/>
        <v/>
      </c>
      <c r="AB37" s="444" t="str">
        <f t="shared" si="4"/>
        <v/>
      </c>
      <c r="AC37" s="444" t="str">
        <f t="shared" si="4"/>
        <v/>
      </c>
      <c r="AD37" s="444" t="str">
        <f t="shared" si="4"/>
        <v/>
      </c>
      <c r="AE37" s="444" t="str">
        <f t="shared" si="4"/>
        <v/>
      </c>
      <c r="AF37" s="444" t="str">
        <f t="shared" si="4"/>
        <v/>
      </c>
      <c r="AG37" s="444" t="str">
        <f t="shared" si="4"/>
        <v/>
      </c>
      <c r="AH37" s="501"/>
      <c r="AI37" s="521"/>
      <c r="AJ37" s="501"/>
      <c r="AK37" s="521"/>
      <c r="AL37" s="521"/>
      <c r="AM37" s="521"/>
      <c r="AN37" s="502"/>
      <c r="AO37" s="502"/>
      <c r="AP37" s="502"/>
      <c r="AQ37" s="502"/>
      <c r="AR37" s="502"/>
      <c r="AS37" s="502"/>
      <c r="AT37" s="502"/>
      <c r="AU37" s="502"/>
      <c r="AV37" s="502"/>
      <c r="AW37" s="502"/>
      <c r="AX37" s="502"/>
      <c r="AY37" s="502"/>
      <c r="AZ37" s="502"/>
      <c r="BA37" s="502"/>
      <c r="BB37" s="502"/>
      <c r="BC37" s="502"/>
      <c r="BD37" s="502"/>
      <c r="BE37" s="502"/>
      <c r="BF37" s="502"/>
    </row>
    <row r="38" spans="1:58" s="503" customFormat="1" ht="11.25" x14ac:dyDescent="0.2">
      <c r="A38" s="522"/>
      <c r="D38" s="523" t="s">
        <v>1</v>
      </c>
      <c r="E38" s="524" t="str">
        <f t="shared" ref="E38:AG38" si="5">IF(E$5="","",SUM(E35:E37)+1)</f>
        <v/>
      </c>
      <c r="F38" s="524" t="str">
        <f t="shared" si="5"/>
        <v/>
      </c>
      <c r="G38" s="524" t="str">
        <f t="shared" si="5"/>
        <v/>
      </c>
      <c r="H38" s="524" t="str">
        <f t="shared" si="5"/>
        <v/>
      </c>
      <c r="I38" s="524" t="str">
        <f t="shared" si="5"/>
        <v/>
      </c>
      <c r="J38" s="524" t="str">
        <f t="shared" si="5"/>
        <v/>
      </c>
      <c r="K38" s="524" t="str">
        <f t="shared" si="5"/>
        <v/>
      </c>
      <c r="L38" s="524" t="str">
        <f t="shared" si="5"/>
        <v/>
      </c>
      <c r="M38" s="524" t="str">
        <f t="shared" si="5"/>
        <v/>
      </c>
      <c r="N38" s="524" t="str">
        <f t="shared" si="5"/>
        <v/>
      </c>
      <c r="O38" s="524" t="str">
        <f t="shared" si="5"/>
        <v/>
      </c>
      <c r="P38" s="524" t="str">
        <f t="shared" si="5"/>
        <v/>
      </c>
      <c r="Q38" s="524" t="str">
        <f t="shared" si="5"/>
        <v/>
      </c>
      <c r="R38" s="524" t="str">
        <f t="shared" si="5"/>
        <v/>
      </c>
      <c r="S38" s="524" t="str">
        <f t="shared" si="5"/>
        <v/>
      </c>
      <c r="T38" s="524" t="str">
        <f t="shared" si="5"/>
        <v/>
      </c>
      <c r="U38" s="524" t="str">
        <f t="shared" si="5"/>
        <v/>
      </c>
      <c r="V38" s="524" t="str">
        <f t="shared" si="5"/>
        <v/>
      </c>
      <c r="W38" s="524" t="str">
        <f t="shared" si="5"/>
        <v/>
      </c>
      <c r="X38" s="524" t="str">
        <f t="shared" si="5"/>
        <v/>
      </c>
      <c r="Y38" s="524" t="str">
        <f t="shared" si="5"/>
        <v/>
      </c>
      <c r="Z38" s="524" t="str">
        <f t="shared" si="5"/>
        <v/>
      </c>
      <c r="AA38" s="524" t="str">
        <f t="shared" si="5"/>
        <v/>
      </c>
      <c r="AB38" s="524" t="str">
        <f t="shared" si="5"/>
        <v/>
      </c>
      <c r="AC38" s="524" t="str">
        <f t="shared" si="5"/>
        <v/>
      </c>
      <c r="AD38" s="524" t="str">
        <f t="shared" si="5"/>
        <v/>
      </c>
      <c r="AE38" s="524" t="str">
        <f t="shared" si="5"/>
        <v/>
      </c>
      <c r="AF38" s="524" t="str">
        <f t="shared" si="5"/>
        <v/>
      </c>
      <c r="AG38" s="524" t="str">
        <f t="shared" si="5"/>
        <v/>
      </c>
      <c r="AH38" s="501"/>
      <c r="AI38" s="501"/>
      <c r="AJ38" s="501"/>
      <c r="AK38" s="501"/>
      <c r="AL38" s="501"/>
      <c r="AM38" s="501"/>
      <c r="AN38" s="502"/>
      <c r="AO38" s="502"/>
      <c r="AP38" s="502"/>
      <c r="AQ38" s="502"/>
      <c r="AR38" s="502"/>
      <c r="AS38" s="502"/>
      <c r="AT38" s="502"/>
      <c r="AU38" s="502"/>
      <c r="AV38" s="502"/>
      <c r="AW38" s="502"/>
      <c r="AX38" s="502"/>
      <c r="AY38" s="502"/>
      <c r="AZ38" s="502"/>
      <c r="BA38" s="502"/>
      <c r="BB38" s="502"/>
      <c r="BC38" s="502"/>
      <c r="BD38" s="502"/>
      <c r="BE38" s="502"/>
      <c r="BF38" s="502"/>
    </row>
    <row r="39" spans="1:58" s="503" customFormat="1" ht="3.75" customHeight="1" thickBot="1" x14ac:dyDescent="0.25">
      <c r="A39" s="501"/>
      <c r="B39" s="501"/>
      <c r="C39" s="501"/>
      <c r="D39" s="501"/>
      <c r="E39" s="501"/>
      <c r="F39" s="501"/>
      <c r="G39" s="501"/>
      <c r="H39" s="501"/>
      <c r="I39" s="501"/>
      <c r="J39" s="501"/>
      <c r="K39" s="501"/>
      <c r="L39" s="501"/>
      <c r="M39" s="501"/>
      <c r="N39" s="501"/>
      <c r="O39" s="501"/>
      <c r="P39" s="501"/>
      <c r="Q39" s="501"/>
      <c r="R39" s="501"/>
      <c r="S39" s="501"/>
      <c r="T39" s="501"/>
      <c r="U39" s="501"/>
      <c r="V39" s="501"/>
      <c r="W39" s="501"/>
      <c r="X39" s="501"/>
      <c r="Y39" s="501"/>
      <c r="Z39" s="501"/>
      <c r="AA39" s="501"/>
      <c r="AB39" s="501"/>
      <c r="AC39" s="501"/>
      <c r="AD39" s="501"/>
      <c r="AE39" s="501"/>
      <c r="AF39" s="501"/>
      <c r="AG39" s="501"/>
      <c r="AN39" s="502"/>
      <c r="AO39" s="502"/>
      <c r="AP39" s="502"/>
      <c r="AQ39" s="502"/>
      <c r="AR39" s="502"/>
      <c r="AS39" s="502"/>
      <c r="AT39" s="502"/>
      <c r="AU39" s="502"/>
      <c r="AV39" s="502"/>
      <c r="AW39" s="502"/>
      <c r="AX39" s="502"/>
      <c r="AY39" s="502"/>
      <c r="AZ39" s="502"/>
      <c r="BA39" s="502"/>
      <c r="BB39" s="502"/>
      <c r="BC39" s="502"/>
      <c r="BD39" s="502"/>
      <c r="BE39" s="502"/>
      <c r="BF39" s="502"/>
    </row>
    <row r="40" spans="1:58" s="503" customFormat="1" ht="17.25" customHeight="1" thickBot="1" x14ac:dyDescent="0.25">
      <c r="A40" s="501"/>
      <c r="B40" s="525"/>
      <c r="C40" s="525"/>
      <c r="F40" s="501"/>
      <c r="G40" s="525" t="s">
        <v>7</v>
      </c>
      <c r="H40" s="526">
        <f>IF(A!H40="","",A!H40)</f>
        <v>0</v>
      </c>
      <c r="I40" s="501"/>
      <c r="J40" s="501"/>
      <c r="K40" s="501"/>
      <c r="M40" s="525"/>
      <c r="P40" s="501"/>
      <c r="Q40" s="501"/>
      <c r="R40" s="525" t="s">
        <v>9</v>
      </c>
      <c r="S40" s="527" t="str">
        <f>IF(OR(AH$40="",AI$40="",AJ$40=""),"",SUM(AH$40:AI$40)/AJ$40)</f>
        <v/>
      </c>
      <c r="T40" s="528"/>
      <c r="U40" s="501"/>
      <c r="V40" s="501"/>
      <c r="W40" s="501"/>
      <c r="X40" s="501"/>
      <c r="Y40" s="501"/>
      <c r="Z40" s="501"/>
      <c r="AA40" s="501"/>
      <c r="AB40" s="501"/>
      <c r="AC40" s="501"/>
      <c r="AD40" s="501"/>
      <c r="AE40" s="501"/>
      <c r="AF40" s="501"/>
      <c r="AG40" s="501"/>
      <c r="AH40" s="530" t="str">
        <f t="shared" ref="AH40:AM40" si="6">IF(COUNT(AH6:AH34)=0,"",SUM(AH6:AH34))</f>
        <v/>
      </c>
      <c r="AI40" s="531" t="str">
        <f t="shared" si="6"/>
        <v/>
      </c>
      <c r="AJ40" s="532" t="str">
        <f t="shared" si="6"/>
        <v/>
      </c>
      <c r="AK40" s="533" t="str">
        <f t="shared" si="6"/>
        <v/>
      </c>
      <c r="AL40" s="534" t="str">
        <f t="shared" si="6"/>
        <v/>
      </c>
      <c r="AM40" s="535" t="str">
        <f t="shared" si="6"/>
        <v/>
      </c>
      <c r="AN40" s="502"/>
      <c r="AO40" s="502"/>
      <c r="AP40" s="502"/>
      <c r="AQ40" s="502"/>
      <c r="AR40" s="502"/>
      <c r="AS40" s="502"/>
      <c r="AT40" s="502"/>
      <c r="AU40" s="502"/>
      <c r="AV40" s="502"/>
      <c r="AW40" s="502"/>
      <c r="AX40" s="502"/>
      <c r="AY40" s="502"/>
      <c r="AZ40" s="502"/>
      <c r="BA40" s="502"/>
      <c r="BB40" s="502"/>
      <c r="BC40" s="502"/>
      <c r="BD40" s="502"/>
      <c r="BE40" s="502"/>
      <c r="BF40" s="502"/>
    </row>
    <row r="41" spans="1:58" s="503" customFormat="1" ht="17.25" customHeight="1" x14ac:dyDescent="0.2">
      <c r="B41" s="525"/>
      <c r="C41" s="525"/>
      <c r="F41" s="529"/>
      <c r="G41" s="525" t="s">
        <v>8</v>
      </c>
      <c r="H41" s="526">
        <f>IF(A!H41="","",A!H41)</f>
        <v>0</v>
      </c>
      <c r="I41" s="529"/>
      <c r="J41" s="529"/>
      <c r="K41" s="529"/>
      <c r="M41" s="525"/>
      <c r="P41" s="529"/>
      <c r="Q41" s="529"/>
      <c r="R41" s="525" t="s">
        <v>10</v>
      </c>
      <c r="S41" s="527" t="str">
        <f>IF(OR(AH$76="",AI$76="",AH$40="",AI$40=""),"",SUM(AH$76:AI$76)/SUM(AH$40:AI$40))</f>
        <v/>
      </c>
      <c r="T41" s="528"/>
      <c r="U41" s="529"/>
      <c r="V41" s="529"/>
      <c r="W41" s="529"/>
      <c r="X41" s="529"/>
      <c r="Y41" s="529"/>
      <c r="Z41" s="529"/>
      <c r="AA41" s="501"/>
      <c r="AB41" s="501"/>
      <c r="AC41" s="501"/>
      <c r="AD41" s="501"/>
      <c r="AE41" s="501"/>
      <c r="AF41" s="501"/>
      <c r="AG41" s="501"/>
      <c r="AH41" s="501"/>
      <c r="AI41" s="501"/>
      <c r="AJ41" s="501"/>
      <c r="AK41" s="501"/>
      <c r="AL41" s="501"/>
      <c r="AM41" s="501"/>
      <c r="AN41" s="502"/>
      <c r="AO41" s="502"/>
      <c r="AP41" s="502"/>
      <c r="AQ41" s="502"/>
      <c r="AR41" s="502"/>
      <c r="AS41" s="502"/>
      <c r="AT41" s="502"/>
      <c r="AU41" s="502"/>
      <c r="AV41" s="502"/>
      <c r="AW41" s="502"/>
      <c r="AX41" s="502"/>
      <c r="AY41" s="502"/>
      <c r="AZ41" s="502"/>
      <c r="BA41" s="502"/>
      <c r="BB41" s="502"/>
      <c r="BC41" s="502"/>
      <c r="BD41" s="502"/>
      <c r="BE41" s="502"/>
      <c r="BF41" s="502"/>
    </row>
    <row r="42" spans="1:58" s="503" customFormat="1" ht="17.25" customHeight="1" x14ac:dyDescent="0.2">
      <c r="F42" s="529"/>
      <c r="G42" s="529"/>
      <c r="H42" s="529"/>
      <c r="I42" s="529"/>
      <c r="J42" s="529"/>
      <c r="L42" s="525"/>
      <c r="M42" s="525"/>
      <c r="P42" s="529"/>
      <c r="Q42" s="529"/>
      <c r="R42" s="525" t="s">
        <v>11</v>
      </c>
      <c r="S42" s="527" t="str">
        <f>IF(OR(AJ$76="",AI$40=""),"",AJ$76/AJ$40)</f>
        <v/>
      </c>
      <c r="T42" s="528"/>
      <c r="U42" s="529"/>
      <c r="V42" s="529"/>
      <c r="W42" s="529"/>
      <c r="X42" s="529"/>
      <c r="Y42" s="529"/>
      <c r="Z42" s="529"/>
      <c r="AA42" s="501"/>
      <c r="AB42" s="501"/>
      <c r="AC42" s="501"/>
      <c r="AD42" s="501"/>
      <c r="AE42" s="501"/>
      <c r="AF42" s="501"/>
      <c r="AG42" s="501"/>
      <c r="AH42" s="501"/>
      <c r="AI42" s="501"/>
      <c r="AJ42" s="501"/>
      <c r="AK42" s="501"/>
      <c r="AL42" s="501"/>
      <c r="AM42" s="501"/>
      <c r="AN42" s="502"/>
      <c r="AO42" s="502"/>
      <c r="AP42" s="502"/>
      <c r="AQ42" s="502"/>
      <c r="AR42" s="502"/>
      <c r="AS42" s="502"/>
      <c r="AT42" s="502"/>
      <c r="AU42" s="502"/>
      <c r="AV42" s="502"/>
      <c r="AW42" s="502"/>
      <c r="AX42" s="502"/>
      <c r="AY42" s="502"/>
      <c r="AZ42" s="502"/>
      <c r="BA42" s="502"/>
      <c r="BB42" s="502"/>
      <c r="BC42" s="502"/>
      <c r="BD42" s="502"/>
      <c r="BE42" s="502"/>
      <c r="BF42" s="502"/>
    </row>
    <row r="43" spans="1:58" s="465" customFormat="1" x14ac:dyDescent="0.2">
      <c r="A43" s="462"/>
      <c r="B43" s="462"/>
      <c r="C43" s="462"/>
      <c r="D43" s="462"/>
      <c r="E43" s="462"/>
      <c r="F43" s="462"/>
      <c r="G43" s="462"/>
      <c r="H43" s="462"/>
      <c r="I43" s="462"/>
      <c r="J43" s="462"/>
      <c r="K43" s="462"/>
      <c r="L43" s="462"/>
      <c r="M43" s="462"/>
      <c r="N43" s="462"/>
      <c r="O43" s="462"/>
      <c r="P43" s="462"/>
      <c r="Q43" s="462"/>
      <c r="R43" s="462"/>
      <c r="S43" s="462"/>
      <c r="T43" s="462"/>
      <c r="U43" s="462"/>
      <c r="V43" s="462"/>
      <c r="W43" s="462"/>
      <c r="X43" s="462"/>
      <c r="Y43" s="462"/>
      <c r="Z43" s="462"/>
      <c r="AA43" s="462"/>
      <c r="AB43" s="462"/>
      <c r="AC43" s="462"/>
      <c r="AD43" s="462"/>
      <c r="AE43" s="462"/>
      <c r="AF43" s="462"/>
      <c r="AG43" s="462"/>
      <c r="AH43" s="462"/>
      <c r="AI43" s="462"/>
      <c r="AJ43" s="462"/>
      <c r="AK43" s="462"/>
      <c r="AL43" s="462"/>
      <c r="AM43" s="462"/>
      <c r="AN43" s="462"/>
      <c r="AO43" s="462"/>
      <c r="AP43" s="462"/>
      <c r="AQ43" s="462"/>
      <c r="AR43" s="462"/>
      <c r="AS43" s="462"/>
      <c r="AT43" s="462"/>
      <c r="AU43" s="462"/>
      <c r="AV43" s="462"/>
      <c r="AW43" s="462"/>
      <c r="AX43" s="462"/>
      <c r="AY43" s="462"/>
      <c r="AZ43" s="462"/>
      <c r="BA43" s="462"/>
      <c r="BB43" s="462"/>
      <c r="BC43" s="462"/>
      <c r="BD43" s="462"/>
      <c r="BE43" s="462"/>
      <c r="BF43" s="462"/>
    </row>
    <row r="44" spans="1:58" s="466" customFormat="1" ht="9" customHeight="1" x14ac:dyDescent="0.2">
      <c r="A44" s="462"/>
      <c r="B44" s="462"/>
      <c r="C44" s="462"/>
      <c r="D44" s="462"/>
      <c r="E44" s="537" t="str">
        <f t="array" ref="E44:AG44">IF(TRANSPOSE(D6:D34)="","",TRANSPOSE(D6:D34))</f>
        <v/>
      </c>
      <c r="F44" s="537" t="str">
        <v/>
      </c>
      <c r="G44" s="537" t="str">
        <v/>
      </c>
      <c r="H44" s="537" t="str">
        <v/>
      </c>
      <c r="I44" s="537" t="str">
        <v/>
      </c>
      <c r="J44" s="537" t="str">
        <v/>
      </c>
      <c r="K44" s="537" t="str">
        <v/>
      </c>
      <c r="L44" s="537" t="str">
        <v/>
      </c>
      <c r="M44" s="537" t="str">
        <v/>
      </c>
      <c r="N44" s="537" t="str">
        <v/>
      </c>
      <c r="O44" s="537" t="str">
        <v/>
      </c>
      <c r="P44" s="537" t="str">
        <v/>
      </c>
      <c r="Q44" s="537" t="str">
        <v/>
      </c>
      <c r="R44" s="537" t="str">
        <v/>
      </c>
      <c r="S44" s="537" t="str">
        <v/>
      </c>
      <c r="T44" s="537" t="str">
        <v/>
      </c>
      <c r="U44" s="537" t="str">
        <v/>
      </c>
      <c r="V44" s="537" t="str">
        <v/>
      </c>
      <c r="W44" s="537" t="str">
        <v/>
      </c>
      <c r="X44" s="537" t="str">
        <v/>
      </c>
      <c r="Y44" s="537" t="str">
        <v/>
      </c>
      <c r="Z44" s="537" t="str">
        <v/>
      </c>
      <c r="AA44" s="537" t="str">
        <v/>
      </c>
      <c r="AB44" s="537" t="str">
        <v/>
      </c>
      <c r="AC44" s="537" t="str">
        <v/>
      </c>
      <c r="AD44" s="537" t="str">
        <v/>
      </c>
      <c r="AE44" s="537" t="str">
        <v/>
      </c>
      <c r="AF44" s="537" t="str">
        <v/>
      </c>
      <c r="AG44" s="537" t="str">
        <v/>
      </c>
      <c r="AH44" s="462"/>
      <c r="AI44" s="462"/>
      <c r="AJ44" s="462"/>
      <c r="AK44" s="462"/>
      <c r="AL44" s="462"/>
      <c r="AM44" s="462"/>
      <c r="AN44" s="462"/>
      <c r="AO44" s="462"/>
      <c r="AP44" s="462"/>
      <c r="AQ44" s="462"/>
      <c r="AR44" s="462"/>
      <c r="AS44" s="462"/>
      <c r="AT44" s="462"/>
      <c r="AU44" s="462"/>
      <c r="AV44" s="462"/>
      <c r="AW44" s="462"/>
      <c r="AX44" s="462"/>
      <c r="AY44" s="462"/>
      <c r="AZ44" s="462"/>
      <c r="BA44" s="462"/>
      <c r="BB44" s="462"/>
      <c r="BC44" s="462"/>
      <c r="BD44" s="462"/>
      <c r="BE44" s="462"/>
      <c r="BF44" s="462"/>
    </row>
    <row r="45" spans="1:58" s="493" customFormat="1" ht="29.25" customHeight="1" x14ac:dyDescent="0.2">
      <c r="A45" s="538" t="s">
        <v>221</v>
      </c>
      <c r="B45" s="494"/>
      <c r="C45" s="494"/>
      <c r="D45" s="494"/>
      <c r="E45" s="494"/>
      <c r="F45" s="494"/>
      <c r="G45" s="494"/>
      <c r="H45" s="494"/>
      <c r="I45" s="494"/>
      <c r="J45" s="494"/>
      <c r="K45" s="494"/>
      <c r="L45" s="494"/>
      <c r="M45" s="494"/>
      <c r="N45" s="494"/>
      <c r="O45" s="494"/>
      <c r="P45" s="494"/>
      <c r="Q45" s="494"/>
      <c r="R45" s="494"/>
      <c r="S45" s="494"/>
      <c r="T45" s="494"/>
      <c r="U45" s="494"/>
      <c r="V45" s="494"/>
      <c r="W45" s="494"/>
      <c r="X45" s="494"/>
      <c r="Y45" s="494"/>
      <c r="Z45" s="494"/>
      <c r="AA45" s="494"/>
      <c r="AB45" s="494"/>
      <c r="AC45" s="494"/>
      <c r="AD45" s="494"/>
      <c r="AE45" s="494"/>
      <c r="AF45" s="494"/>
      <c r="AG45" s="494"/>
      <c r="AH45" s="539" t="s">
        <v>12</v>
      </c>
      <c r="AI45" s="539" t="s">
        <v>13</v>
      </c>
      <c r="AJ45" s="539" t="s">
        <v>14</v>
      </c>
      <c r="AK45" s="540"/>
      <c r="AL45" s="540"/>
      <c r="AM45" s="540"/>
      <c r="AN45" s="494"/>
      <c r="AO45" s="494"/>
      <c r="AP45" s="494"/>
      <c r="AQ45" s="494"/>
      <c r="AR45" s="494"/>
      <c r="AS45" s="494"/>
      <c r="AT45" s="494"/>
      <c r="AU45" s="494"/>
      <c r="AV45" s="494"/>
      <c r="AW45" s="494"/>
      <c r="AX45" s="494"/>
      <c r="AY45" s="494"/>
      <c r="AZ45" s="494"/>
      <c r="BA45" s="494"/>
      <c r="BB45" s="494"/>
      <c r="BC45" s="494"/>
      <c r="BD45" s="494"/>
      <c r="BE45" s="494"/>
      <c r="BF45" s="494"/>
    </row>
    <row r="46" spans="1:58" ht="84" customHeight="1" x14ac:dyDescent="0.2">
      <c r="A46" s="485" t="s">
        <v>0</v>
      </c>
      <c r="B46" s="486" t="s">
        <v>25</v>
      </c>
      <c r="C46" s="487" t="s">
        <v>166</v>
      </c>
      <c r="D46" s="488" t="s">
        <v>167</v>
      </c>
      <c r="E46" s="387" t="str">
        <f>IF($B6&lt;&gt;"",$B6,"")</f>
        <v/>
      </c>
      <c r="F46" s="388" t="str">
        <f>IF($B7&lt;&gt;"",$B7,"")</f>
        <v/>
      </c>
      <c r="G46" s="388" t="str">
        <f>IF($B8&lt;&gt;"",$B8,"")</f>
        <v/>
      </c>
      <c r="H46" s="388" t="str">
        <f>IF($B9&lt;&gt;"",$B9,"")</f>
        <v/>
      </c>
      <c r="I46" s="388" t="str">
        <f>IF($B10&lt;&gt;"",$B10,"")</f>
        <v/>
      </c>
      <c r="J46" s="388" t="str">
        <f>IF($B11&lt;&gt;"",$B11,"")</f>
        <v/>
      </c>
      <c r="K46" s="388" t="str">
        <f>IF($B12&lt;&gt;"",$B12,"")</f>
        <v/>
      </c>
      <c r="L46" s="388" t="str">
        <f>IF($B13&lt;&gt;"",$B13,"")</f>
        <v/>
      </c>
      <c r="M46" s="388" t="str">
        <f>IF($B14&lt;&gt;"",$B14,"")</f>
        <v/>
      </c>
      <c r="N46" s="388" t="str">
        <f>IF($B15&lt;&gt;"",$B15,"")</f>
        <v/>
      </c>
      <c r="O46" s="388" t="str">
        <f>IF($B16&lt;&gt;"",$B16,"")</f>
        <v/>
      </c>
      <c r="P46" s="388" t="str">
        <f>IF($B17&lt;&gt;"",$B17,"")</f>
        <v/>
      </c>
      <c r="Q46" s="388" t="str">
        <f>IF($B18&lt;&gt;"",$B18,"")</f>
        <v/>
      </c>
      <c r="R46" s="388" t="str">
        <f>IF($B19&lt;&gt;"",$B19,"")</f>
        <v/>
      </c>
      <c r="S46" s="388" t="str">
        <f>IF($B20&lt;&gt;"",$B20,"")</f>
        <v/>
      </c>
      <c r="T46" s="388" t="str">
        <f>IF($B21&lt;&gt;"",$B21,"")</f>
        <v/>
      </c>
      <c r="U46" s="388" t="str">
        <f>IF($B22&lt;&gt;"",$B22,"")</f>
        <v/>
      </c>
      <c r="V46" s="388" t="str">
        <f>IF($B23&lt;&gt;"",$B23,"")</f>
        <v/>
      </c>
      <c r="W46" s="388" t="str">
        <f>IF($B24&lt;&gt;"",$B24,"")</f>
        <v/>
      </c>
      <c r="X46" s="388" t="str">
        <f>IF($B25&lt;&gt;"",$B25,"")</f>
        <v/>
      </c>
      <c r="Y46" s="388" t="str">
        <f>IF($B26&lt;&gt;"",$B26,"")</f>
        <v/>
      </c>
      <c r="Z46" s="388" t="str">
        <f>IF($B27&lt;&gt;"",$B27,"")</f>
        <v/>
      </c>
      <c r="AA46" s="388" t="str">
        <f>IF($B28&lt;&gt;"",$B28,"")</f>
        <v/>
      </c>
      <c r="AB46" s="388" t="str">
        <f>IF($B29&lt;&gt;"",$B29,"")</f>
        <v/>
      </c>
      <c r="AC46" s="388" t="str">
        <f>IF($B30&lt;&gt;"",$B30,"")</f>
        <v/>
      </c>
      <c r="AD46" s="388" t="str">
        <f>IF($B31&lt;&gt;"",$B31,"")</f>
        <v/>
      </c>
      <c r="AE46" s="388" t="str">
        <f>IF($B32&lt;&gt;"",$B32,"")</f>
        <v/>
      </c>
      <c r="AF46" s="388" t="str">
        <f>IF($B33&lt;&gt;"",$B33,"")</f>
        <v/>
      </c>
      <c r="AG46" s="389" t="str">
        <f>IF($B34&lt;&gt;"",$B34,"")</f>
        <v/>
      </c>
      <c r="AH46" s="579" t="s">
        <v>28</v>
      </c>
      <c r="AI46" s="580" t="s">
        <v>26</v>
      </c>
      <c r="AJ46" s="581" t="s">
        <v>27</v>
      </c>
      <c r="AK46" s="542"/>
      <c r="AL46" s="542"/>
      <c r="AM46" s="542"/>
      <c r="AN46" s="494"/>
      <c r="AO46" s="494"/>
      <c r="AP46" s="494"/>
      <c r="AQ46" s="494"/>
      <c r="AR46" s="494"/>
      <c r="AS46" s="494"/>
      <c r="AT46" s="494"/>
      <c r="AU46" s="494"/>
      <c r="AV46" s="494"/>
      <c r="AW46" s="494"/>
      <c r="AX46" s="494"/>
      <c r="AY46" s="494"/>
      <c r="AZ46" s="494"/>
      <c r="BA46" s="494"/>
      <c r="BB46" s="494"/>
      <c r="BC46" s="494"/>
      <c r="BD46" s="494"/>
      <c r="BE46" s="494"/>
      <c r="BF46" s="494"/>
    </row>
    <row r="47" spans="1:58" s="503" customFormat="1" ht="11.25" x14ac:dyDescent="0.2">
      <c r="A47" s="582">
        <v>1</v>
      </c>
      <c r="B47" s="441" t="str">
        <f t="shared" ref="B47:B75" si="7">IF($B6&lt;&gt;"",$B6,"")</f>
        <v/>
      </c>
      <c r="C47" s="442" t="str">
        <f>IF($C6&lt;&gt;"",$C6,"")</f>
        <v/>
      </c>
      <c r="D47" s="2" t="str">
        <f>IF($D6&lt;&gt;"",$D6,"")</f>
        <v/>
      </c>
      <c r="E47" s="543"/>
      <c r="F47" s="497" t="str">
        <f>IF(OR($B$7="",$D$7&lt;&gt;"",$D$6&lt;&gt;""),"",IF(AND(F$6=1,$E$7=1),"S+",IF(AND(F$6=-1,$E$7=-1),"R–",IF(AND(F$6="",$E$7=""),"IR",""))))</f>
        <v/>
      </c>
      <c r="G47" s="497" t="str">
        <f>IF(OR($B$8="",$D$8&lt;&gt;"",$D$6&lt;&gt;""),"",IF(AND(G$6=1,$E$8=1),"S+",IF(AND(G$6=-1,$E$8=-1),"R–",IF(AND(G$6="",$E$8=""),"IR",""))))</f>
        <v/>
      </c>
      <c r="H47" s="497" t="str">
        <f>IF(OR($B$9="",$D$9&lt;&gt;"",$D$6&lt;&gt;""),"",IF(AND(H$6=1,$E$9=1),"S+",IF(AND(H$6=-1,$E$9=-1),"R–",IF(AND(H$6="",$E$9=""),"IR",""))))</f>
        <v/>
      </c>
      <c r="I47" s="497" t="str">
        <f>IF(OR($B$10="",$D$10&lt;&gt;"",$D$6&lt;&gt;""),"",IF(AND(I$6=1,$E$10=1),"S+",IF(AND(I$6=-1,$E$10=-1),"R–",IF(AND(I$6="",$E$10=""),"IR",""))))</f>
        <v/>
      </c>
      <c r="J47" s="497" t="str">
        <f>IF(OR($B$11="",$D$11&lt;&gt;"",$D$6&lt;&gt;""),"",IF(AND(J$6=1,$E$11=1),"S+",IF(AND(J$6=-1,$E$11=-1),"R–",IF(AND(J$6="",$E$11=""),"IR",""))))</f>
        <v/>
      </c>
      <c r="K47" s="497" t="str">
        <f>IF(OR($B$12="",$D$12&lt;&gt;"",$D$6&lt;&gt;""),"",IF(AND(K$6=1,$E$12=1),"S+",IF(AND(K$6=-1,$E$12=-1),"R–",IF(AND(K$6="",$E$12=""),"IR",""))))</f>
        <v/>
      </c>
      <c r="L47" s="497" t="str">
        <f>IF(OR($B$13="",$D$13&lt;&gt;"",$D$6&lt;&gt;""),"",IF(AND(L$6=1,$E$13=1),"S+",IF(AND(L$6=-1,$E$13=-1),"R–",IF(AND(L$6="",$E$13=""),"IR",""))))</f>
        <v/>
      </c>
      <c r="M47" s="497" t="str">
        <f>IF(OR($B$14="",$D$14&lt;&gt;"",$D$6&lt;&gt;""),"",IF(AND(M$6=1,$E$14=1),"S+",IF(AND(M$6=-1,$E$14=-1),"R–",IF(AND(M$6="",$E$14=""),"IR",""))))</f>
        <v/>
      </c>
      <c r="N47" s="497" t="str">
        <f>IF(OR($B$15="",$D$15&lt;&gt;"",$D$6&lt;&gt;""),"",IF(AND(N$6=1,$E$15=1),"S+",IF(AND(N$6=-1,$E$15=-1),"R–",IF(AND(N$6="",$E$15=""),"IR",""))))</f>
        <v/>
      </c>
      <c r="O47" s="497" t="str">
        <f>IF(OR($B$16="",$D$16&lt;&gt;"",$D$6&lt;&gt;""),"",IF(AND(O$6=1,$E$16=1),"S+",IF(AND(O$6=-1,$E$16=-1),"R–",IF(AND(O$6="",$E$16=""),"IR",""))))</f>
        <v/>
      </c>
      <c r="P47" s="497" t="str">
        <f>IF(OR($B$17="",$D$17&lt;&gt;"",$D$6&lt;&gt;""),"",IF(AND(P$6=1,$E$17=1),"S+",IF(AND(P$6=-1,$E$17=-1),"R–",IF(AND(P$6="",$E$17=""),"IR",""))))</f>
        <v/>
      </c>
      <c r="Q47" s="497" t="str">
        <f>IF(OR($B$18="",$D$18&lt;&gt;"",$D$6&lt;&gt;""),"",IF(AND(Q$6=1,$E$18=1),"S+",IF(AND(Q$6=-1,$E$18=-1),"R–",IF(AND(Q$6="",$E$18=""),"IR",""))))</f>
        <v/>
      </c>
      <c r="R47" s="497" t="str">
        <f>IF(OR($B$19="",$D$19&lt;&gt;"",$D$6&lt;&gt;""),"",IF(AND(R$6=1,$E$19=1),"S+",IF(AND(R$6=-1,$E$19=-1),"R–",IF(AND(R$6="",$E$19=""),"IR",""))))</f>
        <v/>
      </c>
      <c r="S47" s="497" t="str">
        <f>IF(OR($B$20="",$D$20&lt;&gt;"",$D$6&lt;&gt;""),"",IF(AND(S$6=1,$E$20=1),"S+",IF(AND(S$6=-1,$E$20=-1),"R–",IF(AND(S$6="",$E$20=""),"IR",""))))</f>
        <v/>
      </c>
      <c r="T47" s="497" t="str">
        <f>IF(OR($B$21="",$D$21&lt;&gt;"",$D$6&lt;&gt;""),"",IF(AND(T$6=1,$E$21=1),"S+",IF(AND(T$6=-1,$E$21=-1),"R–",IF(AND(T$6="",$E$21=""),"IR",""))))</f>
        <v/>
      </c>
      <c r="U47" s="497" t="str">
        <f>IF(OR($B$22="",$D$22&lt;&gt;"",$D$6&lt;&gt;""),"",IF(AND(U$6=1,$E$22=1),"S+",IF(AND(U$6=-1,$E$22=-1),"R–",IF(AND(U$6="",$E$22=""),"IR",""))))</f>
        <v/>
      </c>
      <c r="V47" s="497" t="str">
        <f>IF(OR($B$23="",$D$23&lt;&gt;"",$D$6&lt;&gt;""),"",IF(AND(V$6=1,$E$23=1),"S+",IF(AND(V$6=-1,$E$23=-1),"R–",IF(AND(V$6="",$E$23=""),"IR",""))))</f>
        <v/>
      </c>
      <c r="W47" s="497" t="str">
        <f>IF(OR($B$24="",$D$24&lt;&gt;"",$D$6&lt;&gt;""),"",IF(AND(W$6=1,$E$24=1),"S+",IF(AND(W$6=-1,$E$24=-1),"R–",IF(AND(W$6="",$E$24=""),"IR",""))))</f>
        <v/>
      </c>
      <c r="X47" s="497" t="str">
        <f>IF(OR($B$25="",$D$25&lt;&gt;"",$D$6&lt;&gt;""),"",IF(AND(X$6=1,$E$25=1),"S+",IF(AND(X$6=-1,$E$25=-1),"R–",IF(AND(X$6="",$E425=""),"IR",""))))</f>
        <v/>
      </c>
      <c r="Y47" s="497" t="str">
        <f>IF(OR($B$26="",$D$26&lt;&gt;"",$D$6&lt;&gt;""),"",IF(AND(Y$6=1,$E$26=1),"S+",IF(AND(Y$6=-1,$E$26=-1),"R–",IF(AND(Y$6="",$E$26=""),"IR",""))))</f>
        <v/>
      </c>
      <c r="Z47" s="497" t="str">
        <f>IF(OR($B$27="",$D$27&lt;&gt;"",$D$6&lt;&gt;""),"",IF(AND(Z$6=1,$E$27=1),"S+",IF(AND(Z$6=-1,$E$27=-1),"R–",IF(AND(Z$6="",$E$27=""),"IR",""))))</f>
        <v/>
      </c>
      <c r="AA47" s="497" t="str">
        <f>IF(OR($B$28="",$D$28&lt;&gt;"",$D$6&lt;&gt;""),"",IF(AND(AA$6=1,$E$28=1),"S+",IF(AND(AA$6=-1,$E$28=-1),"R–",IF(AND(AA$6="",$E$28=""),"IR",""))))</f>
        <v/>
      </c>
      <c r="AB47" s="497" t="str">
        <f>IF(OR($B$29="",$D$29&lt;&gt;"",$D$6&lt;&gt;""),"",IF(AND(AB$6=1,$E$29=1),"S+",IF(AND(AB$6=-1,$E$29=-1),"R–",IF(AND(AB$6="",$E$29=""),"IR",""))))</f>
        <v/>
      </c>
      <c r="AC47" s="497" t="str">
        <f>IF(OR($B$30="",$D$30&lt;&gt;"",$D$6&lt;&gt;""),"",IF(AND(AC$6=1,$E$30=1),"S+",IF(AND(AC$6=-1,$E430=-1),"R–",IF(AND(AC$6="",$E$30=""),"IR",""))))</f>
        <v/>
      </c>
      <c r="AD47" s="497" t="str">
        <f>IF(OR($B$31="",$D$31&lt;&gt;"",$D$6&lt;&gt;""),"",IF(AND(AD$6=1,$E$31=1),"S+",IF(AND(AD$6=-1,$E431=-1),"R–",IF(AND(AD$6="",$E$31=""),"IR",""))))</f>
        <v/>
      </c>
      <c r="AE47" s="497" t="str">
        <f>IF(OR($B$32="",$D$32&lt;&gt;"",$D$6&lt;&gt;""),"",IF(AND(AE$6=1,$E$32=1),"S+",IF(AND(AE$6=-1,$E432=-1),"R–",IF(AND(AE$6="",$E$32=""),"IR",""))))</f>
        <v/>
      </c>
      <c r="AF47" s="497" t="str">
        <f>IF(OR($B$33="",$D$33&lt;&gt;"",$D$6&lt;&gt;""),"",IF(AND(AF$6=1,$E$33=1),"S+",IF(AND(AF$6=-1,$E433=-1),"R–",IF(AND(AF$6="",$E$33=""),"IR",""))))</f>
        <v/>
      </c>
      <c r="AG47" s="498" t="str">
        <f>IF(OR($B$34="",$D$34&lt;&gt;"",$D$6&lt;&gt;""),"",IF(AND(AG$6=1,$E$34=1),"S+",IF(AND(AG$6=-1,$E434=-1),"R–",IF(AND(AG$6="",$E$34=""),"IR",""))))</f>
        <v/>
      </c>
      <c r="AH47" s="499" t="str">
        <f>IF(OR($B47="",$D47&lt;&gt;""),"",COUNTIF($F47:$AG47,AH$45))</f>
        <v/>
      </c>
      <c r="AI47" s="442" t="str">
        <f>IF(OR($B47="",$D47&lt;&gt;""),"",COUNTIF($F47:$AG47,AI$45))</f>
        <v/>
      </c>
      <c r="AJ47" s="2" t="str">
        <f>IF(OR($B47="",$D47&lt;&gt;""),"",COUNTIF($F47:$AG47,AJ$45))</f>
        <v/>
      </c>
      <c r="AK47" s="544"/>
      <c r="AL47" s="544"/>
      <c r="AM47" s="544"/>
      <c r="AN47" s="502"/>
      <c r="AO47" s="502"/>
      <c r="AP47" s="502"/>
      <c r="AQ47" s="502"/>
      <c r="AR47" s="502"/>
      <c r="AS47" s="502"/>
      <c r="AT47" s="502"/>
      <c r="AU47" s="502"/>
      <c r="AV47" s="502"/>
      <c r="AW47" s="502"/>
      <c r="AX47" s="502"/>
      <c r="AY47" s="502"/>
      <c r="AZ47" s="502"/>
      <c r="BA47" s="502"/>
      <c r="BB47" s="502"/>
      <c r="BC47" s="502"/>
      <c r="BD47" s="502"/>
      <c r="BE47" s="502"/>
      <c r="BF47" s="502"/>
    </row>
    <row r="48" spans="1:58" s="503" customFormat="1" ht="11.25" x14ac:dyDescent="0.2">
      <c r="A48" s="583">
        <v>2</v>
      </c>
      <c r="B48" s="443" t="str">
        <f t="shared" si="7"/>
        <v/>
      </c>
      <c r="C48" s="444" t="str">
        <f t="shared" ref="C48:C75" si="8">IF($C7&lt;&gt;"",$C7,"")</f>
        <v/>
      </c>
      <c r="D48" s="3" t="str">
        <f t="shared" ref="D48:D75" si="9">IF($D7&lt;&gt;"",$D7,"")</f>
        <v/>
      </c>
      <c r="E48" s="507" t="str">
        <f t="array" ref="E48:E75">TRANSPOSE(F47:AG47)</f>
        <v/>
      </c>
      <c r="F48" s="510"/>
      <c r="G48" s="496" t="str">
        <f>IF(OR($B$8="",$D$8&lt;&gt;"",$D$7&lt;&gt;"",$D$7&lt;&gt;""),"",IF(AND(G$7=1,$F$8=1),"S+",IF(AND(G$7=-1,$F$8=-1),"R–",IF(AND(G$7="",$F$8=""),"IR",""))))</f>
        <v/>
      </c>
      <c r="H48" s="496" t="str">
        <f>IF(OR($B$9="",$D$9&lt;&gt;"",$D$7&lt;&gt;""),"",IF(AND(H$7=1,$F$9=1),"S+",IF(AND(H$7=-1,$F$9=-1),"R–",IF(AND(H$7="",$F$9=""),"IR",""))))</f>
        <v/>
      </c>
      <c r="I48" s="496" t="str">
        <f>IF(OR($B$10="",$D$10&lt;&gt;"",$D$7&lt;&gt;""),"",IF(AND(I$7=1,$F$10=1),"S+",IF(AND(I$7=-1,$F$10=-1),"R–",IF(AND(I$7="",$F$10=""),"IR",""))))</f>
        <v/>
      </c>
      <c r="J48" s="496" t="str">
        <f>IF(OR($B$11="",$D$11&lt;&gt;"",$D$7&lt;&gt;""),"",IF(AND(J$7=1,$F$11=1),"S+",IF(AND(J$7=-1,$F$11=-1),"R–",IF(AND(J$7="",$F$11=""),"IR",""))))</f>
        <v/>
      </c>
      <c r="K48" s="496" t="str">
        <f>IF(OR($B$12="",$D$12&lt;&gt;"",$D$7&lt;&gt;""),"",IF(AND(K$7=1,$F$12=1),"S+",IF(AND(K$7=-1,$F$12=-1),"R–",IF(AND(K$7="",$F$12=""),"IR",""))))</f>
        <v/>
      </c>
      <c r="L48" s="496" t="str">
        <f>IF(OR($B$13="",$D$13&lt;&gt;"",$D$7&lt;&gt;""),"",IF(AND(L$7=1,$F$13=1),"S+",IF(AND(L$7=-1,$F$13=-1),"R–",IF(AND(L$7="",$F$13=""),"IR",""))))</f>
        <v/>
      </c>
      <c r="M48" s="496" t="str">
        <f>IF(OR($B$14="",$D$14&lt;&gt;"",$D$7&lt;&gt;""),"",IF(AND(M$7=1,$F$14=1),"S+",IF(AND(M$7=-1,$F$14=-1),"R–",IF(AND(M$7="",$F$14=""),"IR",""))))</f>
        <v/>
      </c>
      <c r="N48" s="496" t="str">
        <f>IF(OR($B$15="",$D$15&lt;&gt;"",$D$7&lt;&gt;""),"",IF(AND(N$7=1,$F$15=1),"S+",IF(AND(N$7=-1,$F$15=-1),"R–",IF(AND(N$7="",$F$15=""),"IR",""))))</f>
        <v/>
      </c>
      <c r="O48" s="496" t="str">
        <f>IF(OR($B$16="",$D$16&lt;&gt;"",$D$7&lt;&gt;""),"",IF(AND(O$7=1,$F$16=1),"S+",IF(AND(O$7=-1,$F$16=-1),"R–",IF(AND(O$7="",$F$16=""),"IR",""))))</f>
        <v/>
      </c>
      <c r="P48" s="496" t="str">
        <f>IF(OR($B$17="",$D$17&lt;&gt;"",$D$7&lt;&gt;""),"",IF(AND(P$7=1,$F$17=1),"S+",IF(AND(P$7=-1,$F$17=-1),"R–",IF(AND(P$7="",$F$17=""),"IR",""))))</f>
        <v/>
      </c>
      <c r="Q48" s="496" t="str">
        <f>IF(OR($B$18="",$D$18&lt;&gt;"",$D$7&lt;&gt;""),"",IF(AND(Q$7=1,$F$18=1),"S+",IF(AND(Q$7=-1,$F$18=-1),"R–",IF(AND(Q$7="",$F$18=""),"IR",""))))</f>
        <v/>
      </c>
      <c r="R48" s="496" t="str">
        <f>IF(OR($B$19="",$D$19&lt;&gt;"",$D$7&lt;&gt;""),"",IF(AND(R$7=1,$F$19=1),"S+",IF(AND(R$7=-1,$F$19=-1),"R–",IF(AND(R$7="",$F$19=""),"IR",""))))</f>
        <v/>
      </c>
      <c r="S48" s="496" t="str">
        <f>IF(OR($B$20="",$D$20&lt;&gt;"",$D$7&lt;&gt;""),"",IF(AND(S$7=1,$F$20=1),"S+",IF(AND(S$7=-1,$F$20=-1),"R–",IF(AND(S$7="",$F$20=""),"IR",""))))</f>
        <v/>
      </c>
      <c r="T48" s="496" t="str">
        <f>IF(OR($B$21="",$D$21&lt;&gt;"",$D$7&lt;&gt;""),"",IF(AND(T$7=1,$F$21=1),"S+",IF(AND(T$7=-1,$F$21=-1),"R–",IF(AND(T$7="",$F$21=""),"IR",""))))</f>
        <v/>
      </c>
      <c r="U48" s="496" t="str">
        <f>IF(OR($B$22="",$D$22&lt;&gt;"",$D$7&lt;&gt;""),"",IF(AND(U$7=1,$F$22=1),"S+",IF(AND(U$7=-1,$F$22=-1),"R–",IF(AND(U$7="",$F$22=""),"IR",""))))</f>
        <v/>
      </c>
      <c r="V48" s="496" t="str">
        <f>IF(OR($B$23="",$D$23&lt;&gt;"",$D$7&lt;&gt;""),"",IF(AND(V$7=1,$F$23=1),"S+",IF(AND(V$7=-1,$F$23=-1),"R–",IF(AND(V$7="",$F$23=""),"IR",""))))</f>
        <v/>
      </c>
      <c r="W48" s="496" t="str">
        <f>IF(OR($B$24="",$D$24&lt;&gt;"",$D$7&lt;&gt;""),"",IF(AND(W$7=1,$F$24=1),"S+",IF(AND(W$7=-1,$F$24=-1),"R–",IF(AND(W$7="",$F$24=""),"IR",""))))</f>
        <v/>
      </c>
      <c r="X48" s="496" t="str">
        <f>IF(OR($B$25="",$D$25&lt;&gt;"",$D$7&lt;&gt;""),"",IF(AND(X$7=1,$F$25=1),"S+",IF(AND(X$7=-1,$F$25=-1),"R–",IF(AND(X$7="",$F$25=""),"IR",""))))</f>
        <v/>
      </c>
      <c r="Y48" s="496" t="str">
        <f>IF(OR($B$26="",$D$26&lt;&gt;"",$D$7&lt;&gt;""),"",IF(AND(Y$7=1,$F$26=1),"S+",IF(AND(Y$7=-1,$F$26=-1),"R–",IF(AND(Y$7="",$F$26=""),"IR",""))))</f>
        <v/>
      </c>
      <c r="Z48" s="496" t="str">
        <f>IF(OR($B$27="",$D$27&lt;&gt;"",$D$7&lt;&gt;""),"",IF(AND(Z$7=1,$F$27=1),"S+",IF(AND(Z$7=-1,$F$27=-1),"R–",IF(AND(Z$7="",$F$27=""),"IR",""))))</f>
        <v/>
      </c>
      <c r="AA48" s="496" t="str">
        <f>IF(OR($B$28="",$D$28&lt;&gt;"",$D$7&lt;&gt;""),"",IF(AND(AA$7=1,$F$28=1),"S+",IF(AND(AA$7=-1,$F$28=-1),"R–",IF(AND(AA$7="",$F$28=""),"IR",""))))</f>
        <v/>
      </c>
      <c r="AB48" s="496" t="str">
        <f>IF(OR($B$29="",$D$29&lt;&gt;"",$D$7&lt;&gt;""),"",IF(AND(AB$7=1,$F$29=1),"S+",IF(AND(AB$7=-1,$F$29=-1),"R–",IF(AND(AB$7="",$F$29=""),"IR",""))))</f>
        <v/>
      </c>
      <c r="AC48" s="496" t="str">
        <f>IF(OR($B$30="",$D$30&lt;&gt;"",$D$7&lt;&gt;""),"",IF(AND(AC$7=1,$F$30=1),"S+",IF(AND(AC$7=-1,$F$30=-1),"R–",IF(AND(AC$7="",$F$30=""),"IR",""))))</f>
        <v/>
      </c>
      <c r="AD48" s="496" t="str">
        <f>IF(OR($B$31="",$D$31&lt;&gt;"",$D$7&lt;&gt;""),"",IF(AND(AD$7=1,$F$31=1),"S+",IF(AND(AD$7=-1,$F$31=-1),"R–",IF(AND(AD$7="",$F$31=""),"IR",""))))</f>
        <v/>
      </c>
      <c r="AE48" s="496" t="str">
        <f>IF(OR($B$32="",$D$32&lt;&gt;"",$D$7&lt;&gt;""),"",IF(AND(AE$7=1,$F$32=1),"S+",IF(AND(AE$7=-1,$F$32=-1),"R–",IF(AND(AE$7="",$F$32=""),"IR",""))))</f>
        <v/>
      </c>
      <c r="AF48" s="496" t="str">
        <f>IF(OR($B$33="",$D$33&lt;&gt;"",$D$7&lt;&gt;""),"",IF(AND(AF$7=1,$F$33=1),"S+",IF(AND(AF$7=-1,$F$33=-1),"R–",IF(AND(AF$7="",$F$33=""),"IR",""))))</f>
        <v/>
      </c>
      <c r="AG48" s="505" t="str">
        <f>IF(OR($B$34="",$D$34&lt;&gt;"",$D$7&lt;&gt;""),"",IF(AND(AG$7=1,$F$34=1),"S+",IF(AND(AG$7=-1,$F$34=-1),"R–",IF(AND(AG$7="",$F$34=""),"IR",""))))</f>
        <v/>
      </c>
      <c r="AH48" s="506" t="str">
        <f>IF(OR($B48="",$D48&lt;&gt;""),"",COUNTIF($G48:$AG48,AH$45)+COUNTIF($F47,AH$45))</f>
        <v/>
      </c>
      <c r="AI48" s="444" t="str">
        <f>IF(OR($B48="",$D48&lt;&gt;""),"",COUNTIF($G48:$AG48,AI$45)+COUNTIF($F47,AI$45))</f>
        <v/>
      </c>
      <c r="AJ48" s="3" t="str">
        <f>IF(OR($B48="",$D48&lt;&gt;""),"",COUNTIF($G48:$AG48,AJ$45)+COUNTIF($F47,AJ$45))</f>
        <v/>
      </c>
      <c r="AK48" s="545"/>
      <c r="AL48" s="545"/>
      <c r="AM48" s="545"/>
      <c r="AN48" s="502"/>
      <c r="AO48" s="502"/>
      <c r="AP48" s="502"/>
      <c r="AQ48" s="502"/>
      <c r="AR48" s="502"/>
      <c r="AS48" s="502"/>
      <c r="AT48" s="502"/>
      <c r="AU48" s="502"/>
      <c r="AV48" s="502"/>
      <c r="AW48" s="502"/>
      <c r="AX48" s="502"/>
      <c r="AY48" s="502"/>
      <c r="AZ48" s="502"/>
      <c r="BA48" s="502"/>
      <c r="BB48" s="502"/>
      <c r="BC48" s="502"/>
      <c r="BD48" s="502"/>
      <c r="BE48" s="502"/>
      <c r="BF48" s="502"/>
    </row>
    <row r="49" spans="1:58" s="503" customFormat="1" ht="11.25" x14ac:dyDescent="0.2">
      <c r="A49" s="583">
        <v>3</v>
      </c>
      <c r="B49" s="443" t="str">
        <f t="shared" si="7"/>
        <v/>
      </c>
      <c r="C49" s="444" t="str">
        <f t="shared" si="8"/>
        <v/>
      </c>
      <c r="D49" s="3" t="str">
        <f t="shared" si="9"/>
        <v/>
      </c>
      <c r="E49" s="507" t="str">
        <v/>
      </c>
      <c r="F49" s="496" t="str">
        <f t="array" ref="F49:F75">TRANSPOSE(G48:AG48)</f>
        <v/>
      </c>
      <c r="G49" s="510"/>
      <c r="H49" s="496" t="str">
        <f>IF(OR($B$9="",$D$9&lt;&gt;"",$D$8&lt;&gt;""),"",IF(AND(H$8=1,$G$9=1),"S+",IF(AND(H$8=-1,$G$9=-1),"R–",IF(AND(H$8="",$G$9=""),"IR",""))))</f>
        <v/>
      </c>
      <c r="I49" s="496" t="str">
        <f>IF(OR($B$10="",$D$10&lt;&gt;"",$D$8&lt;&gt;""),"",IF(AND(I$8=1,$G$10=1),"S+",IF(AND(I$8=-1,$G$10=-1),"R–",IF(AND(I$8="",$G$10=""),"IR",""))))</f>
        <v/>
      </c>
      <c r="J49" s="496" t="str">
        <f>IF(OR($B$11="",$D$11&lt;&gt;"",$D$8&lt;&gt;""),"",IF(AND(J$8=1,$G$11=1),"S+",IF(AND(J$8=-1,$G$11=-1),"R–",IF(AND(J$8="",$G$11=""),"IR",""))))</f>
        <v/>
      </c>
      <c r="K49" s="496" t="str">
        <f>IF(OR($B$12="",$D$12&lt;&gt;"",$D$8&lt;&gt;""),"",IF(AND(K$8=1,$G$12=1),"S+",IF(AND(K$8=-1,$G$12=-1),"R–",IF(AND(K$8="",$G$12=""),"IR",""))))</f>
        <v/>
      </c>
      <c r="L49" s="496" t="str">
        <f>IF(OR($B$13="",$D$13&lt;&gt;"",$D$8&lt;&gt;""),"",IF(AND(L$8=1,$G$13=1),"S+",IF(AND(L$8=-1,$G$13=-1),"R–",IF(AND(L$8="",$G$13=""),"IR",""))))</f>
        <v/>
      </c>
      <c r="M49" s="496" t="str">
        <f>IF(OR($B$14="",$D$14&lt;&gt;"",$D$8&lt;&gt;""),"",IF(AND(M$8=1,$G$14=1),"S+",IF(AND(M$8=-1,$G$14=-1),"R–",IF(AND(M$8="",$G$14=""),"IR",""))))</f>
        <v/>
      </c>
      <c r="N49" s="496" t="str">
        <f>IF(OR($B$15="",$D$15&lt;&gt;"",$D$8&lt;&gt;""),"",IF(AND(N$8=1,$G$15=1),"S+",IF(AND(N$8=-1,$G$15=-1),"R–",IF(AND(N$8="",$G$15=""),"IR",""))))</f>
        <v/>
      </c>
      <c r="O49" s="496" t="str">
        <f>IF(OR($B$16="",$D$16&lt;&gt;"",$D$8&lt;&gt;""),"",IF(AND(O$8=1,$G$16=1),"S+",IF(AND(O$8=-1,$G$16=-1),"R–",IF(AND(O$8="",$G$16=""),"IR",""))))</f>
        <v/>
      </c>
      <c r="P49" s="496" t="str">
        <f>IF(OR($B$17="",$D$17&lt;&gt;"",$D$8&lt;&gt;""),"",IF(AND(P$8=1,$G$17=1),"S+",IF(AND(P$8=-1,$G$17=-1),"R–",IF(AND(P$8="",$G$17=""),"IR",""))))</f>
        <v/>
      </c>
      <c r="Q49" s="496" t="str">
        <f>IF(OR($B$18="",$D$18&lt;&gt;"",$D$8&lt;&gt;""),"",IF(AND(Q$8=1,$G$18=1),"S+",IF(AND(Q$8=-1,$G$18=-1),"R–",IF(AND(Q$8="",$G$18=""),"IR",""))))</f>
        <v/>
      </c>
      <c r="R49" s="496" t="str">
        <f>IF(OR($B$19="",$D$19&lt;&gt;"",$D$8&lt;&gt;""),"",IF(AND(R$8=1,$G$19=1),"S+",IF(AND(R$8=-1,$G$19=-1),"R–",IF(AND(R$8="",$G$19=""),"IR",""))))</f>
        <v/>
      </c>
      <c r="S49" s="496" t="str">
        <f>IF(OR($B$20="",$D$20&lt;&gt;"",$D$8&lt;&gt;""),"",IF(AND(S$8=1,$G$20=1),"S+",IF(AND(S$8=-1,$G$20=-1),"R–",IF(AND(S$8="",$G$20=""),"IR",""))))</f>
        <v/>
      </c>
      <c r="T49" s="496" t="str">
        <f>IF(OR($B$21="",$D$21&lt;&gt;"",$D$8&lt;&gt;""),"",IF(AND(T$8=1,$G$21=1),"S+",IF(AND(T$8=-1,$G$21=-1),"R–",IF(AND(T$8="",$G$21=""),"IR",""))))</f>
        <v/>
      </c>
      <c r="U49" s="496" t="str">
        <f>IF(OR($B$22="",$D$22&lt;&gt;"",$D$8&lt;&gt;""),"",IF(AND(U$8=1,$G$22=1),"S+",IF(AND(U$8=-1,$G$22=-1),"R–",IF(AND(U$8="",$G$22=""),"IR",""))))</f>
        <v/>
      </c>
      <c r="V49" s="496" t="str">
        <f>IF(OR($B$23="",$D$23&lt;&gt;"",$D$8&lt;&gt;""),"",IF(AND(V$8=1,$G$23=1),"S+",IF(AND(V$8=-1,$G$23=-1),"R–",IF(AND(V$8="",$G$23=""),"IR",""))))</f>
        <v/>
      </c>
      <c r="W49" s="496" t="str">
        <f>IF(OR($B$24="",$D$24&lt;&gt;"",$D$8&lt;&gt;""),"",IF(AND(W$8=1,$G$24=1),"S+",IF(AND(W$8=-1,$G$24=-1),"R–",IF(AND(W$8="",$G$24=""),"IR",""))))</f>
        <v/>
      </c>
      <c r="X49" s="496" t="str">
        <f>IF(OR($B$25="",$D$25&lt;&gt;"",$D$8&lt;&gt;""),"",IF(AND(X$8=1,$G$25=1),"S+",IF(AND(X$8=-1,$G$25=-1),"R–",IF(AND(X$8="",$G$25=""),"IR",""))))</f>
        <v/>
      </c>
      <c r="Y49" s="496" t="str">
        <f>IF(OR($B$26="",$D$26&lt;&gt;"",$D$8&lt;&gt;""),"",IF(AND(Y$8=1,$G$26=1),"S+",IF(AND(Y$8=-1,$G$26=-1),"R–",IF(AND(Y$8="",$G$26=""),"IR",""))))</f>
        <v/>
      </c>
      <c r="Z49" s="496" t="str">
        <f>IF(OR($B$27="",$D$27&lt;&gt;"",$D$8&lt;&gt;""),"",IF(AND(Z$8=1,$G$27=1),"S+",IF(AND(Z$8=-1,$G$27=-1),"R–",IF(AND(Z$8="",$G$27=""),"IR",""))))</f>
        <v/>
      </c>
      <c r="AA49" s="496" t="str">
        <f>IF(OR($B$28="",$D$28&lt;&gt;"",$D$8&lt;&gt;""),"",IF(AND(AA$8=1,$G$28=1),"S+",IF(AND(AA$8=-1,$G$28=-1),"R–",IF(AND(AA$8="",$G$28=""),"IR",""))))</f>
        <v/>
      </c>
      <c r="AB49" s="496" t="str">
        <f>IF(OR($B$29="",$D$29&lt;&gt;"",$D$8&lt;&gt;""),"",IF(AND(AB$8=1,$G$29=1),"S+",IF(AND(AB$8=-1,$G$29=-1),"R–",IF(AND(AB$8="",$G$29=""),"IR",""))))</f>
        <v/>
      </c>
      <c r="AC49" s="496" t="str">
        <f>IF(OR($B$30="",$D$30&lt;&gt;"",$D$8&lt;&gt;""),"",IF(AND(AC$8=1,$G$30=1),"S+",IF(AND(AC$8=-1,$G$30=-1),"R–",IF(AND(AC$8="",$G$30=""),"IR",""))))</f>
        <v/>
      </c>
      <c r="AD49" s="496" t="str">
        <f>IF(OR($B$31="",$D$31&lt;&gt;"",$D$8&lt;&gt;""),"",IF(AND(AD$8=1,$G$31=1),"S+",IF(AND(AD$8=-1,$G$31=-1),"R–",IF(AND(AD$8="",$G$31=""),"IR",""))))</f>
        <v/>
      </c>
      <c r="AE49" s="496" t="str">
        <f>IF(OR($B$32="",$D$32&lt;&gt;"",$D$8&lt;&gt;""),"",IF(AND(AE$8=1,$G$32=1),"S+",IF(AND(AE$8=-1,$G$32=-1),"R–",IF(AND(AE$8="",$G$32=""),"IR",""))))</f>
        <v/>
      </c>
      <c r="AF49" s="496" t="str">
        <f>IF(OR($B$33="",$D$33&lt;&gt;"",$D$8&lt;&gt;""),"",IF(AND(AF$8=1,$G$33=1),"S+",IF(AND(AF$8=-1,$G$33=-1),"R–",IF(AND(AF$8="",$G$33=""),"IR",""))))</f>
        <v/>
      </c>
      <c r="AG49" s="505" t="str">
        <f>IF(OR($B$34="",$D$34&lt;&gt;"",$D$8&lt;&gt;""),"",IF(AND(AG$8=1,$G$34=1),"S+",IF(AND(AG$8=-1,$G$34=-1),"R–",IF(AND(AG$8="",$G$34=""),"IR",""))))</f>
        <v/>
      </c>
      <c r="AH49" s="506" t="str">
        <f>IF(OR($B49="",$D49&lt;&gt;""),"",COUNTIF($H49:$AG49,AH$45)+COUNTIF($G47:$G48,AH$45))</f>
        <v/>
      </c>
      <c r="AI49" s="444" t="str">
        <f>IF(OR($B49="",$D49&lt;&gt;""),"",COUNTIF($G49:$AG49,AI$45)+COUNTIF($G47:$G48,AI$45))</f>
        <v/>
      </c>
      <c r="AJ49" s="3" t="str">
        <f>IF(OR($B49="",$D49&lt;&gt;""),"",COUNTIF($G49:$AG49,AJ$45)+COUNTIF($G47:$G48,AJ$45))</f>
        <v/>
      </c>
      <c r="AK49" s="545"/>
      <c r="AL49" s="545"/>
      <c r="AM49" s="545"/>
      <c r="AN49" s="502"/>
      <c r="AO49" s="502"/>
      <c r="AP49" s="502"/>
      <c r="AQ49" s="502"/>
      <c r="AR49" s="502"/>
      <c r="AS49" s="502"/>
      <c r="AT49" s="502"/>
      <c r="AU49" s="502"/>
      <c r="AV49" s="502"/>
      <c r="AW49" s="502"/>
      <c r="AX49" s="502"/>
      <c r="AY49" s="502"/>
      <c r="AZ49" s="502"/>
      <c r="BA49" s="502"/>
      <c r="BB49" s="502"/>
      <c r="BC49" s="502"/>
      <c r="BD49" s="502"/>
      <c r="BE49" s="502"/>
      <c r="BF49" s="502"/>
    </row>
    <row r="50" spans="1:58" s="503" customFormat="1" ht="11.25" x14ac:dyDescent="0.2">
      <c r="A50" s="583">
        <v>4</v>
      </c>
      <c r="B50" s="443" t="str">
        <f t="shared" si="7"/>
        <v/>
      </c>
      <c r="C50" s="444" t="str">
        <f t="shared" si="8"/>
        <v/>
      </c>
      <c r="D50" s="3" t="str">
        <f t="shared" si="9"/>
        <v/>
      </c>
      <c r="E50" s="507" t="str">
        <v/>
      </c>
      <c r="F50" s="496" t="str">
        <v/>
      </c>
      <c r="G50" s="496" t="str">
        <f t="array" ref="G50:G75">TRANSPOSE(H49:AG49)</f>
        <v/>
      </c>
      <c r="H50" s="510"/>
      <c r="I50" s="496" t="str">
        <f>IF(OR($B$10="",$D$10&lt;&gt;"",$D$9&lt;&gt;""),"",IF(AND(I$9=1,$H$10=1),"S+",IF(AND(I$9=-1,$H$10=-1),"R–",IF(AND(I$9="",$H$10=""),"IR",""))))</f>
        <v/>
      </c>
      <c r="J50" s="496" t="str">
        <f>IF(OR($B$11="",$D$11&lt;&gt;"",$D$9&lt;&gt;""),"",IF(AND(J$9=1,$H$11=1),"S+",IF(AND(J$9=-1,$H$11=-1),"R–",IF(AND(J$9="",$H$11=""),"IR",""))))</f>
        <v/>
      </c>
      <c r="K50" s="496" t="str">
        <f>IF(OR($B$12="",$D$12&lt;&gt;"",$D$9&lt;&gt;""),"",IF(AND(K$9=1,$H$12=1),"S+",IF(AND(K$9=-1,$H$12=-1),"R–",IF(AND(K$9="",$H$12=""),"IR",""))))</f>
        <v/>
      </c>
      <c r="L50" s="496" t="str">
        <f>IF(OR($B$13="",$D$13&lt;&gt;"",$D$9&lt;&gt;""),"",IF(AND(L$9=1,$H$13=1),"S+",IF(AND(L$9=-1,$H$13=-1),"R–",IF(AND(L$9="",$H$13=""),"IR",""))))</f>
        <v/>
      </c>
      <c r="M50" s="496" t="str">
        <f>IF(OR($B$14="",$D$14&lt;&gt;"",$D$9&lt;&gt;""),"",IF(AND(M$9=1,$H$14=1),"S+",IF(AND(M$9=-1,$H$14=-1),"R–",IF(AND(M$9="",$H$14=""),"IR",""))))</f>
        <v/>
      </c>
      <c r="N50" s="496" t="str">
        <f>IF(OR($B$15="",$D$15&lt;&gt;"",$D$9&lt;&gt;""),"",IF(AND(N$9=1,$H$15=1),"S+",IF(AND(N$9=-1,$H$15=-1),"R–",IF(AND(N$9="",$H$15=""),"IR",""))))</f>
        <v/>
      </c>
      <c r="O50" s="496" t="str">
        <f>IF(OR($B$16="",$D$16&lt;&gt;"",$D$9&lt;&gt;""),"",IF(AND(O$9=1,$H$16=1),"S+",IF(AND(O$9=-1,$H$16=-1),"R–",IF(AND(O$9="",$H$16=""),"IR",""))))</f>
        <v/>
      </c>
      <c r="P50" s="496" t="str">
        <f>IF(OR($B$17="",$D$17&lt;&gt;"",$D$9&lt;&gt;""),"",IF(AND(P$9=1,$H$17=1),"S+",IF(AND(P$9=-1,$H$17=-1),"R–",IF(AND(P$9="",$H$17=""),"IR",""))))</f>
        <v/>
      </c>
      <c r="Q50" s="496" t="str">
        <f>IF(OR($B$18="",$D$18&lt;&gt;"",$D$9&lt;&gt;""),"",IF(AND(Q$9=1,$H$18=1),"S+",IF(AND(Q$9=-1,$H$18=-1),"R–",IF(AND(Q$9="",$H$18=""),"IR",""))))</f>
        <v/>
      </c>
      <c r="R50" s="496" t="str">
        <f>IF(OR($B$19="",$D$19&lt;&gt;"",$D$9&lt;&gt;""),"",IF(AND(R$9=1,$H$19=1),"S+",IF(AND(R$9=-1,$H$19=-1),"R–",IF(AND(R$9="",$H$19=""),"IR",""))))</f>
        <v/>
      </c>
      <c r="S50" s="496" t="str">
        <f>IF(OR($B$20="",$D$20&lt;&gt;"",$D$9&lt;&gt;""),"",IF(AND(S$9=1,$H$20=1),"S+",IF(AND(S$9=-1,$H$20=-1),"R–",IF(AND(S$9="",$H$20=""),"IR",""))))</f>
        <v/>
      </c>
      <c r="T50" s="496" t="str">
        <f>IF(OR($B$21="",$D$21&lt;&gt;"",$D$9&lt;&gt;""),"",IF(AND(T$9=1,$H$21=1),"S+",IF(AND(T$9=-1,$H$21=-1),"R–",IF(AND(T$9="",$H$21=""),"IR",""))))</f>
        <v/>
      </c>
      <c r="U50" s="496" t="str">
        <f>IF(OR($B$22="",$D$22&lt;&gt;"",$D$9&lt;&gt;""),"",IF(AND(U$9=1,$H$22=1),"S+",IF(AND(U$9=-1,$H$22=-1),"R–",IF(AND(U$9="",$H$22=""),"IR",""))))</f>
        <v/>
      </c>
      <c r="V50" s="496" t="str">
        <f>IF(OR($B$23="",$D$23&lt;&gt;"",$D$9&lt;&gt;""),"",IF(AND(V$9=1,$H$23=1),"S+",IF(AND(V$9=-1,$H$23=-1),"R–",IF(AND(V$9="",$H$23=""),"IR",""))))</f>
        <v/>
      </c>
      <c r="W50" s="496" t="str">
        <f>IF(OR($B$24="",$D$24&lt;&gt;"",$D$9&lt;&gt;""),"",IF(AND(W$9=1,$H$24=1),"S+",IF(AND(W$9=-1,$H$24=-1),"R–",IF(AND(W$9="",$H$24=""),"IR",""))))</f>
        <v/>
      </c>
      <c r="X50" s="496" t="str">
        <f>IF(OR($B$25="",$D$25&lt;&gt;"",$D$9&lt;&gt;""),"",IF(AND(X$9=1,$H$25=1),"S+",IF(AND(X$9=-1,$H$25=-1),"R–",IF(AND(X$9="",$H$25=""),"IR",""))))</f>
        <v/>
      </c>
      <c r="Y50" s="496" t="str">
        <f>IF(OR($B$26="",$D$26&lt;&gt;"",$D$9&lt;&gt;""),"",IF(AND(Y$9=1,$H$26=1),"S+",IF(AND(Y$9=-1,$H$26=-1),"R–",IF(AND(Y$9="",$H$26=""),"IR",""))))</f>
        <v/>
      </c>
      <c r="Z50" s="496" t="str">
        <f>IF(OR($B$27="",$D$27&lt;&gt;"",$D$9&lt;&gt;""),"",IF(AND(Z$9=1,$H$27=1),"S+",IF(AND(Z$9=-1,$H$27=-1),"R–",IF(AND(Z$9="",$H$27=""),"IR",""))))</f>
        <v/>
      </c>
      <c r="AA50" s="496" t="str">
        <f>IF(OR($B$28="",$D$28&lt;&gt;"",$D$9&lt;&gt;""),"",IF(AND(AA$9=1,$H$28=1),"S+",IF(AND(AA$9=-1,$H$28=-1),"R–",IF(AND(AA$9="",$H$28=""),"IR",""))))</f>
        <v/>
      </c>
      <c r="AB50" s="496" t="str">
        <f>IF(OR($B$29="",$D$29&lt;&gt;"",$D$9&lt;&gt;""),"",IF(AND(AB$9=1,$H$29=1),"S+",IF(AND(AB$9=-1,$H$29=-1),"R–",IF(AND(AB$9="",$H$29=""),"IR",""))))</f>
        <v/>
      </c>
      <c r="AC50" s="496" t="str">
        <f>IF(OR($B$30="",$D$30&lt;&gt;"",$D$9&lt;&gt;""),"",IF(AND(AC$9=1,$H$30=1),"S+",IF(AND(AC$9=-1,$H$30=-1),"R–",IF(AND(AC$9="",$H$30=""),"IR",""))))</f>
        <v/>
      </c>
      <c r="AD50" s="496" t="str">
        <f>IF(OR($B$31="",$D$31&lt;&gt;"",$D$9&lt;&gt;""),"",IF(AND(AD$9=1,$H$31=1),"S+",IF(AND(AD$9=-1,$H$31=-1),"R–",IF(AND(AD$9="",$H$31=""),"IR",""))))</f>
        <v/>
      </c>
      <c r="AE50" s="496" t="str">
        <f>IF(OR($B$32="",$D$32&lt;&gt;"",$D$9&lt;&gt;""),"",IF(AND(AE$9=1,$H$32=1),"S+",IF(AND(AE$9=-1,$H$32=-1),"R–",IF(AND(AE$9="",$H$32=""),"IR",""))))</f>
        <v/>
      </c>
      <c r="AF50" s="496" t="str">
        <f>IF(OR($B$33="",$D$33&lt;&gt;"",$D$9&lt;&gt;""),"",IF(AND(AF$9=1,$H$33=1),"S+",IF(AND(AF$9=-1,$H$33=-1),"R–",IF(AND(AF$9="",$H$33=""),"IR",""))))</f>
        <v/>
      </c>
      <c r="AG50" s="505" t="str">
        <f>IF(OR($B$34="",$D$34&lt;&gt;"",$D$9&lt;&gt;""),"",IF(AND(AG$9=1,$H$34=1),"S+",IF(AND(AG$9=-1,$H$34=-1),"R–",IF(AND(AG$9="",$H$34=""),"IR",""))))</f>
        <v/>
      </c>
      <c r="AH50" s="506" t="str">
        <f>IF(OR($B50="",$D50&lt;&gt;""),"",COUNTIF($I50:$AG50,AH$45)+COUNTIF($H47:$H49,AH$45))</f>
        <v/>
      </c>
      <c r="AI50" s="444" t="str">
        <f>IF(OR($B50="",$D50&lt;&gt;""),"",COUNTIF($I50:$AG50,AI$45)+COUNTIF($H47:$H49,AI$45))</f>
        <v/>
      </c>
      <c r="AJ50" s="3" t="str">
        <f>IF(OR($B50="",$D50&lt;&gt;""),"",COUNTIF($I50:$AG50,AJ$45)+COUNTIF($H47:$H49,AJ$45))</f>
        <v/>
      </c>
      <c r="AK50" s="545"/>
      <c r="AL50" s="545"/>
      <c r="AM50" s="545"/>
      <c r="AN50" s="502"/>
      <c r="AO50" s="502"/>
      <c r="AP50" s="502"/>
      <c r="AQ50" s="502"/>
      <c r="AR50" s="502"/>
      <c r="AS50" s="502"/>
      <c r="AT50" s="502"/>
      <c r="AU50" s="502"/>
      <c r="AV50" s="502"/>
      <c r="AW50" s="502"/>
      <c r="AX50" s="502"/>
      <c r="AY50" s="502"/>
      <c r="AZ50" s="502"/>
      <c r="BA50" s="502"/>
      <c r="BB50" s="502"/>
      <c r="BC50" s="502"/>
      <c r="BD50" s="502"/>
      <c r="BE50" s="502"/>
      <c r="BF50" s="502"/>
    </row>
    <row r="51" spans="1:58" s="503" customFormat="1" ht="11.25" x14ac:dyDescent="0.2">
      <c r="A51" s="583">
        <v>5</v>
      </c>
      <c r="B51" s="443" t="str">
        <f t="shared" si="7"/>
        <v/>
      </c>
      <c r="C51" s="444" t="str">
        <f t="shared" si="8"/>
        <v/>
      </c>
      <c r="D51" s="3" t="str">
        <f t="shared" si="9"/>
        <v/>
      </c>
      <c r="E51" s="507" t="str">
        <v/>
      </c>
      <c r="F51" s="496" t="str">
        <v/>
      </c>
      <c r="G51" s="458" t="str">
        <v/>
      </c>
      <c r="H51" s="458" t="str">
        <f t="array" ref="H51:H75">TRANSPOSE(I50:AG50)</f>
        <v/>
      </c>
      <c r="I51" s="510"/>
      <c r="J51" s="496" t="str">
        <f>IF(OR($B$11="",$D$11&lt;&gt;"",$D$10&lt;&gt;""),"",IF(AND(J$10=1,$I$11=1),"S+",IF(AND(J$10=-1,$I$11=-1),"R–",IF(AND(J$10="",$I$11=""),"IR",""))))</f>
        <v/>
      </c>
      <c r="K51" s="496" t="str">
        <f>IF(OR($B$12="",$D$12&lt;&gt;"",$D$10&lt;&gt;""),"",IF(AND(K$10=1,$I$12=1),"S+",IF(AND(K$10=-1,$I$12=-1),"R–",IF(AND(K$10="",$I$12=""),"IR",""))))</f>
        <v/>
      </c>
      <c r="L51" s="496" t="str">
        <f>IF(OR($B$13="",$D$13&lt;&gt;"",$D$10&lt;&gt;""),"",IF(AND(L$10=1,$I$13=1),"S+",IF(AND(L$10=-1,$I$13=-1),"R–",IF(AND(L$10="",$I$13=""),"IR",""))))</f>
        <v/>
      </c>
      <c r="M51" s="496" t="str">
        <f>IF(OR($B$14="",$D$14&lt;&gt;"",$D$10&lt;&gt;""),"",IF(AND(M$10=1,$I$14=1),"S+",IF(AND(M$10=-1,$I$14=-1),"R–",IF(AND(M$10="",$I$14=""),"IR",""))))</f>
        <v/>
      </c>
      <c r="N51" s="496" t="str">
        <f>IF(OR($B$15="",$D$15&lt;&gt;"",$D$10&lt;&gt;""),"",IF(AND(N$10=1,$I$15=1),"S+",IF(AND(N$10=-1,$I$15=-1),"R–",IF(AND(N$10="",$I$15=""),"IR",""))))</f>
        <v/>
      </c>
      <c r="O51" s="496" t="str">
        <f>IF(OR($B$16="",$D$16&lt;&gt;"",$D$10&lt;&gt;""),"",IF(AND(O$10=1,$I$16=1),"S+",IF(AND(O$10=-1,$I$16=-1),"R–",IF(AND(O$10="",$I$16=""),"IR",""))))</f>
        <v/>
      </c>
      <c r="P51" s="496" t="str">
        <f>IF(OR($B$17="",$D$17&lt;&gt;"",$D$10&lt;&gt;""),"",IF(AND(P$10=1,$I$17=1),"S+",IF(AND(P$10=-1,$I$17=-1),"R–",IF(AND(P$10="",$I$17=""),"IR",""))))</f>
        <v/>
      </c>
      <c r="Q51" s="496" t="str">
        <f>IF(OR($B$18="",$D$18&lt;&gt;"",$D$10&lt;&gt;""),"",IF(AND(Q$10=1,$I$18=1),"S+",IF(AND(Q$10=-1,$I$18=-1),"R–",IF(AND(Q$10="",$I$18=""),"IR",""))))</f>
        <v/>
      </c>
      <c r="R51" s="496" t="str">
        <f>IF(OR($B$19="",$D$19&lt;&gt;"",$D$10&lt;&gt;""),"",IF(AND(R$10=1,$I$19=1),"S+",IF(AND(R$10=-1,$I$19=-1),"R–",IF(AND(R$10="",$I$19=""),"IR",""))))</f>
        <v/>
      </c>
      <c r="S51" s="496" t="str">
        <f>IF(OR($B$20="",$D$20&lt;&gt;"",$D$10&lt;&gt;""),"",IF(AND(S$10=1,$I$20=1),"S+",IF(AND(S$10=-1,$I$20=-1),"R–",IF(AND(S$10="",$I$20=""),"IR",""))))</f>
        <v/>
      </c>
      <c r="T51" s="496" t="str">
        <f>IF(OR($B$21="",$D$21&lt;&gt;"",$D$10&lt;&gt;""),"",IF(AND(T$10=1,$I$21=1),"S+",IF(AND(T$10=-1,$I$21=-1),"R–",IF(AND(T$10="",$I$21=""),"IR",""))))</f>
        <v/>
      </c>
      <c r="U51" s="496" t="str">
        <f>IF(OR($B$22="",$D$22&lt;&gt;"",$D$10&lt;&gt;""),"",IF(AND(U$10=1,$I$22=1),"S+",IF(AND(U$10=-1,$I$22=-1),"R–",IF(AND(U$10="",$I$22=""),"IR",""))))</f>
        <v/>
      </c>
      <c r="V51" s="496" t="str">
        <f>IF(OR($B$23="",$D$23&lt;&gt;"",$D$10&lt;&gt;""),"",IF(AND(V$10=1,$I$23=1),"S+",IF(AND(V$10=-1,$I$23=-1),"R–",IF(AND(V$10="",$I$23=""),"IR",""))))</f>
        <v/>
      </c>
      <c r="W51" s="496" t="str">
        <f>IF(OR($B$24="",$D$24&lt;&gt;"",$D$10&lt;&gt;""),"",IF(AND(W$10=1,$I$24=1),"S+",IF(AND(W$10=-1,$I$24=-1),"R–",IF(AND(W$10="",$I$24=""),"IR",""))))</f>
        <v/>
      </c>
      <c r="X51" s="496" t="str">
        <f>IF(OR($B$25="",$D$25&lt;&gt;"",$D$10&lt;&gt;""),"",IF(AND(X$10=1,$I$25=1),"S+",IF(AND(X$10=-1,$I$25=-1),"R–",IF(AND(X$10="",$I$25=""),"IR",""))))</f>
        <v/>
      </c>
      <c r="Y51" s="496" t="str">
        <f>IF(OR($B$26="",$D$26&lt;&gt;"",$D$10&lt;&gt;""),"",IF(AND(Y$10=1,$I$26=1),"S+",IF(AND(Y$10=-1,$I$26=-1),"R–",IF(AND(Y$10="",$I$26=""),"IR",""))))</f>
        <v/>
      </c>
      <c r="Z51" s="496" t="str">
        <f>IF(OR($B$27="",$D$27&lt;&gt;"",$D$10&lt;&gt;""),"",IF(AND(Z$10=1,$I$27=1),"S+",IF(AND(Z$10=-1,$I$27=-1),"R–",IF(AND(Z$10="",$I$27=""),"IR",""))))</f>
        <v/>
      </c>
      <c r="AA51" s="496" t="str">
        <f>IF(OR($B$28="",$D$28&lt;&gt;"",$D$10&lt;&gt;""),"",IF(AND(AA$10=1,$I$28=1),"S+",IF(AND(AA$10=-1,$I$28=-1),"R–",IF(AND(AA$10="",$I$28=""),"IR",""))))</f>
        <v/>
      </c>
      <c r="AB51" s="496" t="str">
        <f>IF(OR($B$29="",$D$29&lt;&gt;"",$D$10&lt;&gt;""),"",IF(AND(AB$10=1,$I$29=1),"S+",IF(AND(AB$10=-1,$I$29=-1),"R–",IF(AND(AB$10="",$I$29=""),"IR",""))))</f>
        <v/>
      </c>
      <c r="AC51" s="496" t="str">
        <f>IF(OR($B$30="",$D$30&lt;&gt;"",$D$10&lt;&gt;""),"",IF(AND(AC$10=1,$I$30=1),"S+",IF(AND(AC$10=-1,$I$30=-1),"R–",IF(AND(AC$10="",$I$30=""),"IR",""))))</f>
        <v/>
      </c>
      <c r="AD51" s="496" t="str">
        <f>IF(OR($B$31="",$D$31&lt;&gt;"",$D$10&lt;&gt;""),"",IF(AND(AD$10=1,$I$31=1),"S+",IF(AND(AD$10=-1,$I$31=-1),"R–",IF(AND(AD$10="",$I$31=""),"IR",""))))</f>
        <v/>
      </c>
      <c r="AE51" s="496" t="str">
        <f>IF(OR($B$32="",$D$32&lt;&gt;"",$D$10&lt;&gt;""),"",IF(AND(AE$10=1,$I$32=1),"S+",IF(AND(AE$10=-1,$I$32=-1),"R–",IF(AND(AE$10="",$I$32=""),"IR",""))))</f>
        <v/>
      </c>
      <c r="AF51" s="496" t="str">
        <f>IF(OR($B$33="",$D$33&lt;&gt;"",$D$10&lt;&gt;""),"",IF(AND(AF$10=1,$I$33=1),"S+",IF(AND(AF$10=-1,$I$33=-1),"R–",IF(AND(AF$10="",$I$33=""),"IR",""))))</f>
        <v/>
      </c>
      <c r="AG51" s="505" t="str">
        <f>IF(OR($B$34="",$D$34&lt;&gt;"",$D$10&lt;&gt;""),"",IF(AND(AG$10=1,$I$34=1),"S+",IF(AND(AG$10=-1,$I$34=-1),"R–",IF(AND(AG$10="",$I$34=""),"IR",""))))</f>
        <v/>
      </c>
      <c r="AH51" s="506" t="str">
        <f>IF(OR($B51="",$D51&lt;&gt;""),"",COUNTIF($J51:$AG51,AH$45)+COUNTIF($I47:$I50,AH$45))</f>
        <v/>
      </c>
      <c r="AI51" s="444" t="str">
        <f>IF(OR($B51="",$D51&lt;&gt;""),"",COUNTIF($J51:$AG51,AI$45)+COUNTIF($I47:$I50,AI$45))</f>
        <v/>
      </c>
      <c r="AJ51" s="3" t="str">
        <f>IF(OR($B51="",$D51&lt;&gt;""),"",COUNTIF($J51:$AG51,AJ$45)+COUNTIF($I47:$I50,AJ$45))</f>
        <v/>
      </c>
      <c r="AK51" s="545"/>
      <c r="AL51" s="545"/>
      <c r="AM51" s="545"/>
      <c r="AN51" s="502"/>
      <c r="AO51" s="502"/>
      <c r="AP51" s="502"/>
      <c r="AQ51" s="502"/>
      <c r="AR51" s="502"/>
      <c r="AS51" s="502"/>
      <c r="AT51" s="502"/>
      <c r="AU51" s="502"/>
      <c r="AV51" s="502"/>
      <c r="AW51" s="502"/>
      <c r="AX51" s="502"/>
      <c r="AY51" s="502"/>
      <c r="AZ51" s="502"/>
      <c r="BA51" s="502"/>
      <c r="BB51" s="502"/>
      <c r="BC51" s="502"/>
      <c r="BD51" s="502"/>
      <c r="BE51" s="502"/>
      <c r="BF51" s="502"/>
    </row>
    <row r="52" spans="1:58" s="503" customFormat="1" ht="11.25" x14ac:dyDescent="0.2">
      <c r="A52" s="583">
        <v>6</v>
      </c>
      <c r="B52" s="443" t="str">
        <f t="shared" si="7"/>
        <v/>
      </c>
      <c r="C52" s="444" t="str">
        <f t="shared" si="8"/>
        <v/>
      </c>
      <c r="D52" s="3" t="str">
        <f t="shared" si="9"/>
        <v/>
      </c>
      <c r="E52" s="507" t="str">
        <v/>
      </c>
      <c r="F52" s="496" t="str">
        <v/>
      </c>
      <c r="G52" s="458" t="str">
        <v/>
      </c>
      <c r="H52" s="458" t="str">
        <v/>
      </c>
      <c r="I52" s="458" t="str">
        <f t="array" ref="I52:I75">TRANSPOSE(J51:AG51)</f>
        <v/>
      </c>
      <c r="J52" s="510"/>
      <c r="K52" s="496" t="str">
        <f>IF(OR($B$12="",$D$12&lt;&gt;"",$D$11&lt;&gt;""),"",IF(AND(K$11=1,$J$12=1),"S+",IF(AND(K$11=-1,$J$12=-1),"R–",IF(AND(K$11="",$J$12=""),"IR",""))))</f>
        <v/>
      </c>
      <c r="L52" s="496" t="str">
        <f>IF(OR($B$13="",$D$13&lt;&gt;"",$D$11&lt;&gt;""),"",IF(AND(L$11=1,$J$13=1),"S+",IF(AND(L$11=-1,$J$13=-1),"R–",IF(AND(L$11="",$J$13=""),"IR",""))))</f>
        <v/>
      </c>
      <c r="M52" s="496" t="str">
        <f>IF(OR($B$14="",$D$14&lt;&gt;"",$D$11&lt;&gt;""),"",IF(AND(M$11=1,$J$14=1),"S+",IF(AND(M$11=-1,$J$14=-1),"R–",IF(AND(M$11="",$J$14=""),"IR",""))))</f>
        <v/>
      </c>
      <c r="N52" s="496" t="str">
        <f>IF(OR($B$15="",$D$15&lt;&gt;"",$D$11&lt;&gt;""),"",IF(AND(N$11=1,$J$15=1),"S+",IF(AND(N$11=-1,$J$15=-1),"R–",IF(AND(N$11="",$J$15=""),"IR",""))))</f>
        <v/>
      </c>
      <c r="O52" s="496" t="str">
        <f>IF(OR($B$16="",$D$16&lt;&gt;"",$D$11&lt;&gt;""),"",IF(AND(O$11=1,$J$16=1),"S+",IF(AND(O$11=-1,$J$16=-1),"R–",IF(AND(O$11="",$J$16=""),"IR",""))))</f>
        <v/>
      </c>
      <c r="P52" s="496" t="str">
        <f>IF(OR($B$17="",$D$17&lt;&gt;"",$D$11&lt;&gt;""),"",IF(AND(P$11=1,$J$17=1),"S+",IF(AND(P$11=-1,$J$17=-1),"R–",IF(AND(P$11="",$J$17=""),"IR",""))))</f>
        <v/>
      </c>
      <c r="Q52" s="496" t="str">
        <f>IF(OR($B$18="",$D$18&lt;&gt;"",$D$11&lt;&gt;""),"",IF(AND(Q$11=1,$J$18=1),"S+",IF(AND(Q$11=-1,$J$18=-1),"R–",IF(AND(Q$11="",$J$18=""),"IR",""))))</f>
        <v/>
      </c>
      <c r="R52" s="496" t="str">
        <f>IF(OR($B$19="",$D$19&lt;&gt;"",$D$11&lt;&gt;""),"",IF(AND(R$11=1,$J$19=1),"S+",IF(AND(R$11=-1,$J$19=-1),"R–",IF(AND(R$11="",$J$19=""),"IR",""))))</f>
        <v/>
      </c>
      <c r="S52" s="496" t="str">
        <f>IF(OR($B$20="",$D$20&lt;&gt;"",$D$11&lt;&gt;""),"",IF(AND(S$11=1,$J$20=1),"S+",IF(AND(S$11=-1,$J$20=-1),"R–",IF(AND(S$11="",$J$20=""),"IR",""))))</f>
        <v/>
      </c>
      <c r="T52" s="496" t="str">
        <f>IF(OR($B$21="",$D$21&lt;&gt;"",$D$11&lt;&gt;""),"",IF(AND(T$11=1,$J$21=1),"S+",IF(AND(T$11=-1,$J$21=-1),"R–",IF(AND(T$11="",$J$21=""),"IR",""))))</f>
        <v/>
      </c>
      <c r="U52" s="496" t="str">
        <f>IF(OR($B$22="",$D$22&lt;&gt;"",$D$11&lt;&gt;""),"",IF(AND(U$11=1,$J$22=1),"S+",IF(AND(U$11=-1,$J$22=-1),"R–",IF(AND(U$11="",$J$22=""),"IR",""))))</f>
        <v/>
      </c>
      <c r="V52" s="496" t="str">
        <f>IF(OR($B$23="",$D$23&lt;&gt;"",$D$11&lt;&gt;""),"",IF(AND(V$11=1,$J$23=1),"S+",IF(AND(V$11=-1,$J$23=-1),"R–",IF(AND(V$11="",$J$23=""),"IR",""))))</f>
        <v/>
      </c>
      <c r="W52" s="496" t="str">
        <f>IF(OR($B$24="",$D$24&lt;&gt;"",$D$11&lt;&gt;""),"",IF(AND(W$11=1,$J$24=1),"S+",IF(AND(W$11=-1,$J$24=-1),"R–",IF(AND(W$11="",$J$24=""),"IR",""))))</f>
        <v/>
      </c>
      <c r="X52" s="496" t="str">
        <f>IF(OR($B$25="",$D$25&lt;&gt;"",$D$11&lt;&gt;""),"",IF(AND(X$11=1,$J$25=1),"S+",IF(AND(X$11=-1,$J$25=-1),"R–",IF(AND(X$11="",$J$25=""),"IR",""))))</f>
        <v/>
      </c>
      <c r="Y52" s="496" t="str">
        <f>IF(OR($B$26="",$D$26&lt;&gt;"",$D$11&lt;&gt;""),"",IF(AND(Y$11=1,$J$26=1),"S+",IF(AND(Y$11=-1,$J$26=-1),"R–",IF(AND(Y$11="",$J$26=""),"IR",""))))</f>
        <v/>
      </c>
      <c r="Z52" s="496" t="str">
        <f>IF(OR($B$27="",$D$27&lt;&gt;"",$D$11&lt;&gt;""),"",IF(AND(Z$11=1,$J$27=1),"S+",IF(AND(Z$11=-1,$J$27=-1),"R–",IF(AND(Z$11="",$J$27=""),"IR",""))))</f>
        <v/>
      </c>
      <c r="AA52" s="496" t="str">
        <f>IF(OR($B$28="",$D$28&lt;&gt;"",$D$11&lt;&gt;""),"",IF(AND(AA$11=1,$J$28=1),"S+",IF(AND(AA$11=-1,$J$28=-1),"R–",IF(AND(AA$11="",$J$28=""),"IR",""))))</f>
        <v/>
      </c>
      <c r="AB52" s="496" t="str">
        <f>IF(OR($B$29="",$D$29&lt;&gt;"",$D$11&lt;&gt;""),"",IF(AND(AB$11=1,$J$29=1),"S+",IF(AND(AB$11=-1,$J$29=-1),"R–",IF(AND(AB$11="",$J$29=""),"IR",""))))</f>
        <v/>
      </c>
      <c r="AC52" s="496" t="str">
        <f>IF(OR($B$30="",$D$30&lt;&gt;"",$D$11&lt;&gt;""),"",IF(AND(AC$11=1,$J$30=1),"S+",IF(AND(AC$11=-1,$J$30=-1),"R–",IF(AND(AC$11="",$J$30=""),"IR",""))))</f>
        <v/>
      </c>
      <c r="AD52" s="496" t="str">
        <f>IF(OR($B$31="",$D$31&lt;&gt;"",$D$11&lt;&gt;""),"",IF(AND(AD$11=1,$J$31=1),"S+",IF(AND(AD$11=-1,$J$31=-1),"R–",IF(AND(AD$11="",$J$31=""),"IR",""))))</f>
        <v/>
      </c>
      <c r="AE52" s="496" t="str">
        <f>IF(OR($B$32="",$D$32&lt;&gt;"",$D$11&lt;&gt;""),"",IF(AND(AE$11=1,$J$32=1),"S+",IF(AND(AE$11=-1,$J$32=-1),"R–",IF(AND(AE$11="",$J$32=""),"IR",""))))</f>
        <v/>
      </c>
      <c r="AF52" s="496" t="str">
        <f>IF(OR($B$33="",$D$33&lt;&gt;"",$D$11&lt;&gt;""),"",IF(AND(AF$11=1,$J$33=1),"S+",IF(AND(AF$11=-1,$J$33=-1),"R–",IF(AND(AF$11="",$J$33=""),"IR",""))))</f>
        <v/>
      </c>
      <c r="AG52" s="505" t="str">
        <f>IF(OR($B$34="",$D$34&lt;&gt;"",$D$11&lt;&gt;""),"",IF(AND(AG$11=1,$J$34=1),"S+",IF(AND(AG$11=-1,$J$34=-1),"R–",IF(AND(AG$11="",$J$34=""),"IR",""))))</f>
        <v/>
      </c>
      <c r="AH52" s="506" t="str">
        <f>IF(OR($B52="",$D52&lt;&gt;""),"",COUNTIF($K52:$AG52,AH$45)+COUNTIF($J47:$J51,AH$45))</f>
        <v/>
      </c>
      <c r="AI52" s="444" t="str">
        <f>IF(OR($B52="",$D52&lt;&gt;""),"",COUNTIF($K52:$AG52,AI$45)+COUNTIF($J47:$J51,AI$45))</f>
        <v/>
      </c>
      <c r="AJ52" s="3" t="str">
        <f>IF(OR($B52="",$D52&lt;&gt;""),"",COUNTIF($K52:$AG52,AJ$45)+COUNTIF($J47:$J51,AJ$45))</f>
        <v/>
      </c>
      <c r="AK52" s="545"/>
      <c r="AL52" s="545"/>
      <c r="AM52" s="545"/>
      <c r="AN52" s="502"/>
      <c r="AO52" s="502"/>
      <c r="AP52" s="502"/>
      <c r="AQ52" s="502"/>
      <c r="AR52" s="502"/>
      <c r="AS52" s="502"/>
      <c r="AT52" s="502"/>
      <c r="AU52" s="502"/>
      <c r="AV52" s="502"/>
      <c r="AW52" s="502"/>
      <c r="AX52" s="502"/>
      <c r="AY52" s="502"/>
      <c r="AZ52" s="502"/>
      <c r="BA52" s="502"/>
      <c r="BB52" s="502"/>
      <c r="BC52" s="502"/>
      <c r="BD52" s="502"/>
      <c r="BE52" s="502"/>
      <c r="BF52" s="502"/>
    </row>
    <row r="53" spans="1:58" s="503" customFormat="1" ht="11.25" x14ac:dyDescent="0.2">
      <c r="A53" s="583">
        <v>7</v>
      </c>
      <c r="B53" s="443" t="str">
        <f t="shared" si="7"/>
        <v/>
      </c>
      <c r="C53" s="444" t="str">
        <f t="shared" si="8"/>
        <v/>
      </c>
      <c r="D53" s="3" t="str">
        <f t="shared" si="9"/>
        <v/>
      </c>
      <c r="E53" s="507" t="str">
        <v/>
      </c>
      <c r="F53" s="496" t="str">
        <v/>
      </c>
      <c r="G53" s="458" t="str">
        <v/>
      </c>
      <c r="H53" s="458" t="str">
        <v/>
      </c>
      <c r="I53" s="458" t="str">
        <v/>
      </c>
      <c r="J53" s="458" t="str">
        <f t="array" ref="J53:J75">TRANSPOSE(K52:AG52)</f>
        <v/>
      </c>
      <c r="K53" s="510"/>
      <c r="L53" s="496" t="str">
        <f>IF(OR($B$13="",$D$13&lt;&gt;"",$D$12&lt;&gt;""),"",IF(AND(L$12=1,$K$13=1),"S+",IF(AND(L$12=-1,$K$13=-1),"R–",IF(AND(L$12="",$K$13=""),"IR",""))))</f>
        <v/>
      </c>
      <c r="M53" s="496" t="str">
        <f>IF(OR($B$14="",$D$14&lt;&gt;"",$D$12&lt;&gt;""),"",IF(AND(M$12=1,$K$14=1),"S+",IF(AND(M$12=-1,$K$14=-1),"R–",IF(AND(M$12="",$K$14=""),"IR",""))))</f>
        <v/>
      </c>
      <c r="N53" s="496" t="str">
        <f>IF(OR($B$15="",$D$15&lt;&gt;"",$D$12&lt;&gt;""),"",IF(AND(N$12=1,$K$15=1),"S+",IF(AND(N$12=-1,$K$15=-1),"R–",IF(AND(N$12="",$K$15=""),"IR",""))))</f>
        <v/>
      </c>
      <c r="O53" s="496" t="str">
        <f>IF(OR($B$16="",$D$16&lt;&gt;"",$D$12&lt;&gt;""),"",IF(AND(O$12=1,$K$16=1),"S+",IF(AND(O$12=-1,$K$16=-1),"R–",IF(AND(O$12="",$K$16=""),"IR",""))))</f>
        <v/>
      </c>
      <c r="P53" s="496" t="str">
        <f>IF(OR($B$17="",$D$17&lt;&gt;"",$D$12&lt;&gt;""),"",IF(AND(P$12=1,$K$17=1),"S+",IF(AND(P$12=-1,$K$17=-1),"R–",IF(AND(P$12="",$K$17=""),"IR",""))))</f>
        <v/>
      </c>
      <c r="Q53" s="496" t="str">
        <f>IF(OR($B$18="",$D$18&lt;&gt;"",$D$12&lt;&gt;""),"",IF(AND(Q$12=1,$K$18=1),"S+",IF(AND(Q$12=-1,$K$18=-1),"R–",IF(AND(Q$12="",$K$18=""),"IR",""))))</f>
        <v/>
      </c>
      <c r="R53" s="496" t="str">
        <f>IF(OR($B$19="",$D$19&lt;&gt;"",$D$12&lt;&gt;""),"",IF(AND(R$12=1,$K$19=1),"S+",IF(AND(R$12=-1,$K$19=-1),"R–",IF(AND(R$12="",$K$19=""),"IR",""))))</f>
        <v/>
      </c>
      <c r="S53" s="496" t="str">
        <f>IF(OR($B$20="",$D$20&lt;&gt;"",$D$12&lt;&gt;""),"",IF(AND(S$12=1,$K$20=1),"S+",IF(AND(S$12=-1,$K$20=-1),"R–",IF(AND(S$12="",$K$20=""),"IR",""))))</f>
        <v/>
      </c>
      <c r="T53" s="496" t="str">
        <f>IF(OR($B$21="",$D$21&lt;&gt;"",$D$12&lt;&gt;""),"",IF(AND(T$12=1,$K$21=1),"S+",IF(AND(T$12=-1,$K$21=-1),"R–",IF(AND(T$12="",$K$21=""),"IR",""))))</f>
        <v/>
      </c>
      <c r="U53" s="496" t="str">
        <f>IF(OR($B$22="",$D$22&lt;&gt;"",$D$12&lt;&gt;""),"",IF(AND(U$12=1,$K$22=1),"S+",IF(AND(U$12=-1,$K$22=-1),"R–",IF(AND(U$12="",$K$22=""),"IR",""))))</f>
        <v/>
      </c>
      <c r="V53" s="496" t="str">
        <f>IF(OR($B$23="",$D$23&lt;&gt;"",$D$12&lt;&gt;""),"",IF(AND(V$12=1,$K$23=1),"S+",IF(AND(V$12=-1,$K$23=-1),"R–",IF(AND(V$12="",$K$23=""),"IR",""))))</f>
        <v/>
      </c>
      <c r="W53" s="496" t="str">
        <f>IF(OR($B$24="",$D$24&lt;&gt;"",$D$12&lt;&gt;""),"",IF(AND(W$12=1,$K$24=1),"S+",IF(AND(W$12=-1,$K$24=-1),"R–",IF(AND(W$12="",$K$24=""),"IR",""))))</f>
        <v/>
      </c>
      <c r="X53" s="496" t="str">
        <f>IF(OR($B$25="",$D$25&lt;&gt;"",$D$12&lt;&gt;""),"",IF(AND(X$12=1,$K$25=1),"S+",IF(AND(X$12=-1,$K$25=-1),"R–",IF(AND(X$12="",$K$25=""),"IR",""))))</f>
        <v/>
      </c>
      <c r="Y53" s="496" t="str">
        <f>IF(OR($B$26="",$D$26&lt;&gt;"",$D$12&lt;&gt;""),"",IF(AND(Y$12=1,$K$26=1),"S+",IF(AND(Y$12=-1,$K$26=-1),"R–",IF(AND(Y$12="",$K$26=""),"IR",""))))</f>
        <v/>
      </c>
      <c r="Z53" s="496" t="str">
        <f>IF(OR($B$27="",$D$27&lt;&gt;"",$D$12&lt;&gt;""),"",IF(AND(Z$12=1,$K$27=1),"S+",IF(AND(Z$12=-1,$K$27=-1),"R–",IF(AND(Z$12="",$K$27=""),"IR",""))))</f>
        <v/>
      </c>
      <c r="AA53" s="496" t="str">
        <f>IF(OR($B$28="",$D$28&lt;&gt;"",$D$12&lt;&gt;""),"",IF(AND(AA$12=1,$K$28=1),"S+",IF(AND(AA$12=-1,$K$28=-1),"R–",IF(AND(AA$12="",$K$28=""),"IR",""))))</f>
        <v/>
      </c>
      <c r="AB53" s="496" t="str">
        <f>IF(OR($B$29="",$D$29&lt;&gt;"",$D$12&lt;&gt;""),"",IF(AND(AB$12=1,$K$29=1),"S+",IF(AND(AB$12=-1,$K$29=-1),"R–",IF(AND(AB$12="",$K$29=""),"IR",""))))</f>
        <v/>
      </c>
      <c r="AC53" s="496" t="str">
        <f>IF(OR($B$30="",$D$30&lt;&gt;"",$D$12&lt;&gt;""),"",IF(AND(AC$12=1,$K$30=1),"S+",IF(AND(AC$12=-1,$K$30=-1),"R–",IF(AND(AC$12="",$K$30=""),"IR",""))))</f>
        <v/>
      </c>
      <c r="AD53" s="496" t="str">
        <f>IF(OR($B$31="",$D$31&lt;&gt;"",$D$12&lt;&gt;""),"",IF(AND(AD$12=1,$K$31=1),"S+",IF(AND(AD$12=-1,$K$31=-1),"R–",IF(AND(AD$12="",$K$31=""),"IR",""))))</f>
        <v/>
      </c>
      <c r="AE53" s="496" t="str">
        <f>IF(OR($B$32="",$D$32&lt;&gt;"",$D$12&lt;&gt;""),"",IF(AND(AE$12=1,$K$32=1),"S+",IF(AND(AE$12=-1,$K$32=-1),"R–",IF(AND(AE$12="",$K$32=""),"IR",""))))</f>
        <v/>
      </c>
      <c r="AF53" s="496" t="str">
        <f>IF(OR($B$33="",$D$33&lt;&gt;"",$D$12&lt;&gt;""),"",IF(AND(AF$12=1,$K$33=1),"S+",IF(AND(AF$12=-1,$K$33=-1),"R–",IF(AND(AF$12="",$K$33=""),"IR",""))))</f>
        <v/>
      </c>
      <c r="AG53" s="505" t="str">
        <f>IF(OR($B$34="",$D$34&lt;&gt;"",$D$12&lt;&gt;""),"",IF(AND(AG$12=1,$K$34=1),"S+",IF(AND(AG$12=-1,$K$34=-1),"R–",IF(AND(AG$12="",$K$34=""),"IR",""))))</f>
        <v/>
      </c>
      <c r="AH53" s="506" t="str">
        <f>IF(OR($B53="",$D53&lt;&gt;""),"",COUNTIF($L53:$AG53,AH$45)+COUNTIF($K47:$K52,AH$45))</f>
        <v/>
      </c>
      <c r="AI53" s="444" t="str">
        <f>IF(OR($B53="",$D53&lt;&gt;""),"",COUNTIF($L53:$AG53,AI$45)+COUNTIF($K47:$K52,AI$45))</f>
        <v/>
      </c>
      <c r="AJ53" s="3" t="str">
        <f>IF(OR($B53="",$D53&lt;&gt;""),"",COUNTIF($L53:$AG53,AJ$45)+COUNTIF($K47:$K52,AJ$45))</f>
        <v/>
      </c>
      <c r="AK53" s="545"/>
      <c r="AL53" s="545"/>
      <c r="AM53" s="545"/>
      <c r="AN53" s="502"/>
      <c r="AO53" s="502"/>
      <c r="AP53" s="502"/>
      <c r="AQ53" s="502"/>
      <c r="AR53" s="502"/>
      <c r="AS53" s="502"/>
      <c r="AT53" s="502"/>
      <c r="AU53" s="502"/>
      <c r="AV53" s="502"/>
      <c r="AW53" s="502"/>
      <c r="AX53" s="502"/>
      <c r="AY53" s="502"/>
      <c r="AZ53" s="502"/>
      <c r="BA53" s="502"/>
      <c r="BB53" s="502"/>
      <c r="BC53" s="502"/>
      <c r="BD53" s="502"/>
      <c r="BE53" s="502"/>
      <c r="BF53" s="502"/>
    </row>
    <row r="54" spans="1:58" s="503" customFormat="1" ht="11.25" x14ac:dyDescent="0.2">
      <c r="A54" s="583">
        <v>8</v>
      </c>
      <c r="B54" s="443" t="str">
        <f t="shared" si="7"/>
        <v/>
      </c>
      <c r="C54" s="444" t="str">
        <f t="shared" si="8"/>
        <v/>
      </c>
      <c r="D54" s="3" t="str">
        <f t="shared" si="9"/>
        <v/>
      </c>
      <c r="E54" s="507" t="str">
        <v/>
      </c>
      <c r="F54" s="496" t="str">
        <v/>
      </c>
      <c r="G54" s="458" t="str">
        <v/>
      </c>
      <c r="H54" s="458" t="str">
        <v/>
      </c>
      <c r="I54" s="458" t="str">
        <v/>
      </c>
      <c r="J54" s="458" t="str">
        <v/>
      </c>
      <c r="K54" s="458" t="str">
        <f t="array" ref="K54:K75">TRANSPOSE(L53:AG53)</f>
        <v/>
      </c>
      <c r="L54" s="510"/>
      <c r="M54" s="496" t="str">
        <f>IF(OR($B$14="",$D$14&lt;&gt;"",$D$13&lt;&gt;"",$D$13&lt;&gt;""),"",IF(AND(M$13=1,$L$14=1),"S+",IF(AND(M$13=-1,$L$14=-1),"R–",IF(AND(M$13="",$L$14=""),"IR",""))))</f>
        <v/>
      </c>
      <c r="N54" s="496" t="str">
        <f>IF(OR($B$15="",$D$15&lt;&gt;"",$D$13&lt;&gt;""),"",IF(AND(N$13=1,$L$15=1),"S+",IF(AND(N$13=-1,$L$15=-1),"R–",IF(AND(N$13="",$L$15=""),"IR",""))))</f>
        <v/>
      </c>
      <c r="O54" s="496" t="str">
        <f>IF(OR($B$16="",$D$16&lt;&gt;"",$D$13&lt;&gt;""),"",IF(AND(O$13=1,$L$16=1),"S+",IF(AND(O$13=-1,$L$16=-1),"R–",IF(AND(O$13="",$L$16=""),"IR",""))))</f>
        <v/>
      </c>
      <c r="P54" s="496" t="str">
        <f>IF(OR($B$17="",$D$17&lt;&gt;"",$D$13&lt;&gt;""),"",IF(AND(P$13=1,$L$17=1),"S+",IF(AND(P$13=-1,$L$17=-1),"R–",IF(AND(P$13="",$L$17=""),"IR",""))))</f>
        <v/>
      </c>
      <c r="Q54" s="496" t="str">
        <f>IF(OR($B$18="",$D$18&lt;&gt;"",$D$13&lt;&gt;""),"",IF(AND(Q$13=1,$L$18=1),"S+",IF(AND(Q$13=-1,$L$18=-1),"R–",IF(AND(Q$13="",$L$18=""),"IR",""))))</f>
        <v/>
      </c>
      <c r="R54" s="496" t="str">
        <f>IF(OR($B$19="",$D$19&lt;&gt;"",$D$13&lt;&gt;""),"",IF(AND(R$13=1,$L$19=1),"S+",IF(AND(R$13=-1,$L$19=-1),"R–",IF(AND(R$13="",$L$19=""),"IR",""))))</f>
        <v/>
      </c>
      <c r="S54" s="496" t="str">
        <f>IF(OR($B$20="",$D$20&lt;&gt;"",$D$13&lt;&gt;""),"",IF(AND(S$13=1,$L$20=1),"S+",IF(AND(S$13=-1,$L$20=-1),"R–",IF(AND(S$13="",$L$20=""),"IR",""))))</f>
        <v/>
      </c>
      <c r="T54" s="496" t="str">
        <f>IF(OR($B$21="",$D$21&lt;&gt;"",$D$13&lt;&gt;""),"",IF(AND(T$13=1,$L$21=1),"S+",IF(AND(T$13=-1,$L$21=-1),"R–",IF(AND(T$13="",$L$21=""),"IR",""))))</f>
        <v/>
      </c>
      <c r="U54" s="496" t="str">
        <f>IF(OR($B$22="",$D$22&lt;&gt;"",$D$13&lt;&gt;""),"",IF(AND(U$13=1,$L$22=1),"S+",IF(AND(U$13=-1,$L$22=-1),"R–",IF(AND(U$13="",$L$22=""),"IR",""))))</f>
        <v/>
      </c>
      <c r="V54" s="496" t="str">
        <f>IF(OR($B$23="",$D$23&lt;&gt;"",$D$13&lt;&gt;""),"",IF(AND(V$13=1,$L$23=1),"S+",IF(AND(V$13=-1,$L$23=-1),"R–",IF(AND(V$13="",$L$23=""),"IR",""))))</f>
        <v/>
      </c>
      <c r="W54" s="496" t="str">
        <f>IF(OR($B$24="",$D$24&lt;&gt;"",$D$13&lt;&gt;""),"",IF(AND(W$13=1,$L$24=1),"S+",IF(AND(W$13=-1,$L$24=-1),"R–",IF(AND(W$13="",$L$24=""),"IR",""))))</f>
        <v/>
      </c>
      <c r="X54" s="496" t="str">
        <f>IF(OR($B$25="",$D$25&lt;&gt;"",$D$13&lt;&gt;""),"",IF(AND(X$13=1,$L$25=1),"S+",IF(AND(X$13=-1,$L$25=-1),"R–",IF(AND(X$13="",$L$25=""),"IR",""))))</f>
        <v/>
      </c>
      <c r="Y54" s="496" t="str">
        <f>IF(OR($B$26="",$D$26&lt;&gt;"",$D$13&lt;&gt;""),"",IF(AND(Y$13=1,$L$26=1),"S+",IF(AND(Y$13=-1,$L$26=-1),"R–",IF(AND(Y$13="",$L$26=""),"IR",""))))</f>
        <v/>
      </c>
      <c r="Z54" s="496" t="str">
        <f>IF(OR($B$27="",$D$27&lt;&gt;"",$D$13&lt;&gt;""),"",IF(AND(Z$13=1,$L$27=1),"S+",IF(AND(Z$13=-1,$L$27=-1),"R–",IF(AND(Z$13="",$L$27=""),"IR",""))))</f>
        <v/>
      </c>
      <c r="AA54" s="496" t="str">
        <f>IF(OR($B$28="",$D$28&lt;&gt;"",$D$13&lt;&gt;""),"",IF(AND(AA$13=1,$L$28=1),"S+",IF(AND(AA$13=-1,$L$28=-1),"R–",IF(AND(AA$13="",$L$28=""),"IR",""))))</f>
        <v/>
      </c>
      <c r="AB54" s="496" t="str">
        <f>IF(OR($B$29="",$D$29&lt;&gt;"",$D$13&lt;&gt;""),"",IF(AND(AB$13=1,$L$29=1),"S+",IF(AND(AB$13=-1,$L$29=-1),"R–",IF(AND(AB$13="",$L$29=""),"IR",""))))</f>
        <v/>
      </c>
      <c r="AC54" s="496" t="str">
        <f>IF(OR($B$30="",$D$30&lt;&gt;"",$D$13&lt;&gt;""),"",IF(AND(AC$13=1,$L$30=1),"S+",IF(AND(AC$13=-1,$L$30=-1),"R–",IF(AND(AC$13="",$L$30=""),"IR",""))))</f>
        <v/>
      </c>
      <c r="AD54" s="496" t="str">
        <f>IF(OR($B$31="",$D$31&lt;&gt;"",$D$13&lt;&gt;""),"",IF(AND(AD$13=1,$L$31=1),"S+",IF(AND(AD$13=-1,$L$31=-1),"R–",IF(AND(AD$13="",$L$31=""),"IR",""))))</f>
        <v/>
      </c>
      <c r="AE54" s="496" t="str">
        <f>IF(OR($B$32="",$D$32&lt;&gt;"",$D$13&lt;&gt;""),"",IF(AND(AE$13=1,$L$32=1),"S+",IF(AND(AE$13=-1,$L$32=-1),"R–",IF(AND(AE$13="",$L$32=""),"IR",""))))</f>
        <v/>
      </c>
      <c r="AF54" s="496" t="str">
        <f>IF(OR($B$33="",$D$33&lt;&gt;"",$D$13&lt;&gt;""),"",IF(AND(AF$13=1,$L$33=1),"S+",IF(AND(AF$13=-1,$L$33=-1),"R–",IF(AND(AF$13="",$L$33=""),"IR",""))))</f>
        <v/>
      </c>
      <c r="AG54" s="505" t="str">
        <f>IF(OR($B$34="",$D$34&lt;&gt;"",$D$13&lt;&gt;""),"",IF(AND(AG$13=1,$L$34=1),"S+",IF(AND(AG$13=-1,$L$34=-1),"R–",IF(AND(AG$13="",$L$34=""),"IR",""))))</f>
        <v/>
      </c>
      <c r="AH54" s="506" t="str">
        <f>IF(OR($B54="",$D54&lt;&gt;""),"",COUNTIF($M54:$AG54,AH$45)+COUNTIF($L47:$L53,AH$45))</f>
        <v/>
      </c>
      <c r="AI54" s="444" t="str">
        <f>IF(OR($B54="",$D54&lt;&gt;""),"",COUNTIF($M54:$AG54,AI$45)+COUNTIF($L47:$L53,AI$45))</f>
        <v/>
      </c>
      <c r="AJ54" s="3" t="str">
        <f>IF(OR($B54="",$D54&lt;&gt;""),"",COUNTIF($M54:$AG54,AJ$45)+COUNTIF($L47:$L53,AJ$45))</f>
        <v/>
      </c>
      <c r="AK54" s="545"/>
      <c r="AL54" s="545"/>
      <c r="AM54" s="545"/>
      <c r="AN54" s="502"/>
      <c r="AO54" s="502"/>
      <c r="AP54" s="502"/>
      <c r="AQ54" s="502"/>
      <c r="AR54" s="502"/>
      <c r="AS54" s="502"/>
      <c r="AT54" s="502"/>
      <c r="AU54" s="502"/>
      <c r="AV54" s="502"/>
      <c r="AW54" s="502"/>
      <c r="AX54" s="502"/>
      <c r="AY54" s="502"/>
      <c r="AZ54" s="502"/>
      <c r="BA54" s="502"/>
      <c r="BB54" s="502"/>
      <c r="BC54" s="502"/>
      <c r="BD54" s="502"/>
      <c r="BE54" s="502"/>
      <c r="BF54" s="502"/>
    </row>
    <row r="55" spans="1:58" s="503" customFormat="1" ht="11.25" x14ac:dyDescent="0.2">
      <c r="A55" s="583">
        <v>9</v>
      </c>
      <c r="B55" s="443" t="str">
        <f t="shared" si="7"/>
        <v/>
      </c>
      <c r="C55" s="444" t="str">
        <f t="shared" si="8"/>
        <v/>
      </c>
      <c r="D55" s="3" t="str">
        <f t="shared" si="9"/>
        <v/>
      </c>
      <c r="E55" s="507" t="str">
        <v/>
      </c>
      <c r="F55" s="496" t="str">
        <v/>
      </c>
      <c r="G55" s="458" t="str">
        <v/>
      </c>
      <c r="H55" s="458" t="str">
        <v/>
      </c>
      <c r="I55" s="458" t="str">
        <v/>
      </c>
      <c r="J55" s="458" t="str">
        <v/>
      </c>
      <c r="K55" s="458" t="str">
        <v/>
      </c>
      <c r="L55" s="458" t="str">
        <f t="array" ref="L55:L75">TRANSPOSE(M54:AG54)</f>
        <v/>
      </c>
      <c r="M55" s="510"/>
      <c r="N55" s="458" t="str">
        <f>IF(OR($B$15="",$D$15&lt;&gt;"",$D$14&lt;&gt;""),"",IF(AND(N$14=1,$M$15=1),"S+",IF(AND(N$14=-1,$M$15=-1),"R–",IF(AND(N$14="",$M$15=""),"IR",""))))</f>
        <v/>
      </c>
      <c r="O55" s="458" t="str">
        <f>IF(OR($B$16="",$D$16&lt;&gt;"",$D$14&lt;&gt;""),"",IF(AND(O$14=1,$M$16=1),"S+",IF(AND(O$14=-1,$M$16=-1),"R–",IF(AND(O$14="",$M$16=""),"IR",""))))</f>
        <v/>
      </c>
      <c r="P55" s="458" t="str">
        <f>IF(OR($B$17="",$D$17&lt;&gt;"",$D$14&lt;&gt;""),"",IF(AND(P$14=1,$M$17=1),"S+",IF(AND(P$14=-1,$M$17=-1),"R–",IF(AND(P$14="",$M$17=""),"IR",""))))</f>
        <v/>
      </c>
      <c r="Q55" s="458" t="str">
        <f>IF(OR($B$18="",$D$18&lt;&gt;"",$D$14&lt;&gt;""),"",IF(AND(Q$14=1,$M$18=1),"S+",IF(AND(Q$14=-1,$M$18=-1),"R–",IF(AND(Q$14="",$M$18=""),"IR",""))))</f>
        <v/>
      </c>
      <c r="R55" s="458" t="str">
        <f>IF(OR($B$19="",$D$19&lt;&gt;"",$D$14&lt;&gt;""),"",IF(AND(R$14=1,$M$19=1),"S+",IF(AND(R$14=-1,$M$19=-1),"R–",IF(AND(R$14="",$M$19=""),"IR",""))))</f>
        <v/>
      </c>
      <c r="S55" s="458" t="str">
        <f>IF(OR($B$20="",$D$20&lt;&gt;"",$D$14&lt;&gt;""),"",IF(AND(S$14=1,$M$20=1),"S+",IF(AND(S$14=-1,$M$20=-1),"R–",IF(AND(S$14="",$M$20=""),"IR",""))))</f>
        <v/>
      </c>
      <c r="T55" s="458" t="str">
        <f>IF(OR($B$21="",$D$21&lt;&gt;"",$D$14&lt;&gt;""),"",IF(AND(T$14=1,$M$21=1),"S+",IF(AND(T$14=-1,$M$21=-1),"R–",IF(AND(T$14="",$M$21=""),"IR",""))))</f>
        <v/>
      </c>
      <c r="U55" s="458" t="str">
        <f>IF(OR($B$22="",$D$22&lt;&gt;"",$D$14&lt;&gt;""),"",IF(AND(U$14=1,$M$22=1),"S+",IF(AND(U$14=-1,$M$22=-1),"R–",IF(AND(U$14="",$M$22=""),"IR",""))))</f>
        <v/>
      </c>
      <c r="V55" s="458" t="str">
        <f>IF(OR($B$23="",$D$23&lt;&gt;"",$D$14&lt;&gt;""),"",IF(AND(V$14=1,$M$23=1),"S+",IF(AND(V$14=-1,$M$23=-1),"R–",IF(AND(V$14="",$M$23=""),"IR",""))))</f>
        <v/>
      </c>
      <c r="W55" s="458" t="str">
        <f>IF(OR($B$24="",$D$24&lt;&gt;"",$D$14&lt;&gt;""),"",IF(AND(W$14=1,$M$24=1),"S+",IF(AND(W$14=-1,$M$24=-1),"R–",IF(AND(W$14="",$M$24=""),"IR",""))))</f>
        <v/>
      </c>
      <c r="X55" s="458" t="str">
        <f>IF(OR($B$25="",$D$25&lt;&gt;"",$D$14&lt;&gt;""),"",IF(AND(X$14=1,$M$25=1),"S+",IF(AND(X$14=-1,$M$25=-1),"R–",IF(AND(X$14="",$M$25=""),"IR",""))))</f>
        <v/>
      </c>
      <c r="Y55" s="496" t="str">
        <f>IF(OR($B$26="",$D$26&lt;&gt;"",$D$14&lt;&gt;""),"",IF(AND(Y$14=1,$M$26=1),"S+",IF(AND(Y$14=-1,$M$26=-1),"R–",IF(AND(Y$14="",$M$26=""),"IR",""))))</f>
        <v/>
      </c>
      <c r="Z55" s="496" t="str">
        <f>IF(OR($B$27="",$D$27&lt;&gt;"",$D$14&lt;&gt;""),"",IF(AND(Z$14=1,$M$27=1),"S+",IF(AND(Z$14=-1,$M$27=-1),"R–",IF(AND(Z$14="",$M$27=""),"IR",""))))</f>
        <v/>
      </c>
      <c r="AA55" s="496" t="str">
        <f>IF(OR($B$28="",$D$28&lt;&gt;"",$D$14&lt;&gt;""),"",IF(AND(AA$14=1,$M$28=1),"S+",IF(AND(AA$14=-1,$M$28=-1),"R–",IF(AND(AA$14="",$M$28=""),"IR",""))))</f>
        <v/>
      </c>
      <c r="AB55" s="496" t="str">
        <f>IF(OR($B$29="",$D$29&lt;&gt;"",$D$14&lt;&gt;""),"",IF(AND(AB$14=1,$M$29=1),"S+",IF(AND(AB$14=-1,$M$29=-1),"R–",IF(AND(AB$14="",$M$29=""),"IR",""))))</f>
        <v/>
      </c>
      <c r="AC55" s="496" t="str">
        <f>IF(OR($B$30="",$D$30&lt;&gt;"",$D$14&lt;&gt;""),"",IF(AND(AC$14=1,$M$30=1),"S+",IF(AND(AC$14=-1,$M$30=-1),"R–",IF(AND(AC$14="",$M$30=""),"IR",""))))</f>
        <v/>
      </c>
      <c r="AD55" s="496" t="str">
        <f>IF(OR($B$31="",$D$31&lt;&gt;"",$D$14&lt;&gt;""),"",IF(AND(AD$14=1,$M$31=1),"S+",IF(AND(AD$14=-1,$M$31=-1),"R–",IF(AND(AD$14="",$M$31=""),"IR",""))))</f>
        <v/>
      </c>
      <c r="AE55" s="496" t="str">
        <f>IF(OR($B$32="",$D$32&lt;&gt;"",$D$14&lt;&gt;""),"",IF(AND(AE$14=1,$M$32=1),"S+",IF(AND(AE$14=-1,$M$32=-1),"R–",IF(AND(AE$14="",$M$32=""),"IR",""))))</f>
        <v/>
      </c>
      <c r="AF55" s="496" t="str">
        <f>IF(OR($B$33="",$D$33&lt;&gt;"",$D$14&lt;&gt;""),"",IF(AND(AF$14=1,$M$33=1),"S+",IF(AND(AF$14=-1,$M$33=-1),"R–",IF(AND(AF$14="",$M$33=""),"IR",""))))</f>
        <v/>
      </c>
      <c r="AG55" s="505" t="str">
        <f>IF(OR($B$34="",$D$34&lt;&gt;"",$D$14&lt;&gt;""),"",IF(AND(AG$14=1,$M$34=1),"S+",IF(AND(AG$14=-1,$M$34=-1),"R–",IF(AND(AG$14="",$M$34=""),"IR",""))))</f>
        <v/>
      </c>
      <c r="AH55" s="506" t="str">
        <f>IF(OR($B55="",$D55&lt;&gt;""),"",COUNTIF($N55:$AG55,AH$45)+COUNTIF($M47:$M54,AH$45))</f>
        <v/>
      </c>
      <c r="AI55" s="444" t="str">
        <f>IF(OR($B55="",$D55&lt;&gt;""),"",COUNTIF($N55:$AG55,AI$45)+COUNTIF($M47:$M54,AI$45))</f>
        <v/>
      </c>
      <c r="AJ55" s="3" t="str">
        <f>IF(OR($B55="",$D55&lt;&gt;""),"",COUNTIF($N55:$AG55,AJ$45)+COUNTIF($M47:$M54,AJ$45))</f>
        <v/>
      </c>
      <c r="AK55" s="545"/>
      <c r="AL55" s="545"/>
      <c r="AM55" s="545"/>
      <c r="AN55" s="502"/>
      <c r="AO55" s="502"/>
      <c r="AP55" s="502"/>
      <c r="AQ55" s="502"/>
      <c r="AR55" s="502"/>
      <c r="AS55" s="502"/>
      <c r="AT55" s="502"/>
      <c r="AU55" s="502"/>
      <c r="AV55" s="502"/>
      <c r="AW55" s="502"/>
      <c r="AX55" s="502"/>
      <c r="AY55" s="502"/>
      <c r="AZ55" s="502"/>
      <c r="BA55" s="502"/>
      <c r="BB55" s="502"/>
      <c r="BC55" s="502"/>
      <c r="BD55" s="502"/>
      <c r="BE55" s="502"/>
      <c r="BF55" s="502"/>
    </row>
    <row r="56" spans="1:58" s="503" customFormat="1" ht="11.25" x14ac:dyDescent="0.2">
      <c r="A56" s="583">
        <v>10</v>
      </c>
      <c r="B56" s="443" t="str">
        <f t="shared" si="7"/>
        <v/>
      </c>
      <c r="C56" s="444" t="str">
        <f t="shared" si="8"/>
        <v/>
      </c>
      <c r="D56" s="3" t="str">
        <f t="shared" si="9"/>
        <v/>
      </c>
      <c r="E56" s="507" t="str">
        <v/>
      </c>
      <c r="F56" s="496" t="str">
        <v/>
      </c>
      <c r="G56" s="458" t="str">
        <v/>
      </c>
      <c r="H56" s="458" t="str">
        <v/>
      </c>
      <c r="I56" s="458" t="str">
        <v/>
      </c>
      <c r="J56" s="458" t="str">
        <v/>
      </c>
      <c r="K56" s="458" t="str">
        <v/>
      </c>
      <c r="L56" s="458" t="str">
        <v/>
      </c>
      <c r="M56" s="458" t="str">
        <f t="array" ref="M56:M75">TRANSPOSE(N55:AG55)</f>
        <v/>
      </c>
      <c r="N56" s="510"/>
      <c r="O56" s="496" t="str">
        <f>IF(OR($B$16="",$D$16&lt;&gt;"",$D$15&lt;&gt;""),"",IF(AND(O$15=1,$N$16=1),"S+",IF(AND(O$15=-1,$N$16=-1),"R–",IF(AND(O$15="",$N$16=""),"IR",""))))</f>
        <v/>
      </c>
      <c r="P56" s="496" t="str">
        <f>IF(OR($B$17="",$D$17&lt;&gt;"",$D$15&lt;&gt;""),"",IF(AND(P$15=1,$N$17=1),"S+",IF(AND(P$15=-1,$N$17=-1),"R–",IF(AND(P$15="",$N$17=""),"IR",""))))</f>
        <v/>
      </c>
      <c r="Q56" s="496" t="str">
        <f>IF(OR($B$18="",$D$18&lt;&gt;"",$D$15&lt;&gt;""),"",IF(AND(Q$15=1,$N$18=1),"S+",IF(AND(Q$15=-1,$N$18=-1),"R–",IF(AND(Q$15="",$N$18=""),"IR",""))))</f>
        <v/>
      </c>
      <c r="R56" s="496" t="str">
        <f>IF(OR($B$19="",$D$19&lt;&gt;"",$D$15&lt;&gt;""),"",IF(AND(R$15=1,$N$19=1),"S+",IF(AND(R$15=-1,$N$19=-1),"R–",IF(AND(R$15="",$N$19=""),"IR",""))))</f>
        <v/>
      </c>
      <c r="S56" s="496" t="str">
        <f>IF(OR($B$20="",$D$20&lt;&gt;"",$D$15&lt;&gt;""),"",IF(AND(S$15=1,$N$20=1),"S+",IF(AND(S$15=-1,$N$20=-1),"R–",IF(AND(S$15="",$N$20=""),"IR",""))))</f>
        <v/>
      </c>
      <c r="T56" s="496" t="str">
        <f>IF(OR($B$21="",$D$21&lt;&gt;"",$D$15&lt;&gt;""),"",IF(AND(T$15=1,$N$21=1),"S+",IF(AND(T$15=-1,$N$21=-1),"R–",IF(AND(T$15="",$N$21=""),"IR",""))))</f>
        <v/>
      </c>
      <c r="U56" s="496" t="str">
        <f>IF(OR($B$22="",$D$22&lt;&gt;"",$D$15&lt;&gt;""),"",IF(AND(U$15=1,$N$22=1),"S+",IF(AND(U$15=-1,$N$22=-1),"R–",IF(AND(U$15="",$N$22=""),"IR",""))))</f>
        <v/>
      </c>
      <c r="V56" s="496" t="str">
        <f>IF(OR($B$23="",$D$23&lt;&gt;"",$D$15&lt;&gt;""),"",IF(AND(V$15=1,$N$23=1),"S+",IF(AND(V$15=-1,$N$23=-1),"R–",IF(AND(V$15="",$N$23=""),"IR",""))))</f>
        <v/>
      </c>
      <c r="W56" s="496" t="str">
        <f>IF(OR($B$24="",$D$24&lt;&gt;"",$D$15&lt;&gt;""),"",IF(AND(W$15=1,$N$24=1),"S+",IF(AND(W$15=-1,$N$24=-1),"R–",IF(AND(W$15="",$N$24=""),"IR",""))))</f>
        <v/>
      </c>
      <c r="X56" s="496" t="str">
        <f>IF(OR($B$25="",$D$25&lt;&gt;"",$D$15&lt;&gt;""),"",IF(AND(X$15=1,$N$25=1),"S+",IF(AND(X$15=-1,$N$25=-1),"R–",IF(AND(X$15="",$N$25=""),"IR",""))))</f>
        <v/>
      </c>
      <c r="Y56" s="496" t="str">
        <f>IF(OR($B$26="",$D$26&lt;&gt;"",$D$15&lt;&gt;""),"",IF(AND(Y$15=1,$N$26=1),"S+",IF(AND(Y$15=-1,$N$26=-1),"R–",IF(AND(Y$15="",$N$26=""),"IR",""))))</f>
        <v/>
      </c>
      <c r="Z56" s="496" t="str">
        <f>IF(OR($B$27="",$D$27&lt;&gt;"",$D$15&lt;&gt;""),"",IF(AND(Z$15=1,$N$27=1),"S+",IF(AND(Z$15=-1,$N$27=-1),"R–",IF(AND(Z$15="",$N$27=""),"IR",""))))</f>
        <v/>
      </c>
      <c r="AA56" s="496" t="str">
        <f>IF(OR($B$28="",$D$28&lt;&gt;"",$D$15&lt;&gt;""),"",IF(AND(AA$15=1,$N$28=1),"S+",IF(AND(AA$15=-1,$N$28=-1),"R–",IF(AND(AA$15="",$N$28=""),"IR",""))))</f>
        <v/>
      </c>
      <c r="AB56" s="496" t="str">
        <f>IF(OR($B$29="",$D$29&lt;&gt;"",$D$15&lt;&gt;""),"",IF(AND(AB$15=1,$N$29=1),"S+",IF(AND(AB$15=-1,$N$29=-1),"R–",IF(AND(AB$15="",$N$29=""),"IR",""))))</f>
        <v/>
      </c>
      <c r="AC56" s="496" t="str">
        <f>IF(OR($B$30="",$D$30&lt;&gt;"",$D$15&lt;&gt;""),"",IF(AND(AC$15=1,$N$30=1),"S+",IF(AND(AC$15=-1,$N$30=-1),"R–",IF(AND(AC$15="",$N$30=""),"IR",""))))</f>
        <v/>
      </c>
      <c r="AD56" s="496" t="str">
        <f>IF(OR($B$31="",$D$31&lt;&gt;"",$D$15&lt;&gt;""),"",IF(AND(AD$15=1,$N$31=1),"S+",IF(AND(AD$15=-1,$N$31=-1),"R–",IF(AND(AD$15="",$N$31=""),"IR",""))))</f>
        <v/>
      </c>
      <c r="AE56" s="496" t="str">
        <f>IF(OR($B$32="",$D$32&lt;&gt;"",$D$15&lt;&gt;""),"",IF(AND(AE$15=1,$N$32=1),"S+",IF(AND(AE$15=-1,$N$32=-1),"R–",IF(AND(AE$15="",$N$32=""),"IR",""))))</f>
        <v/>
      </c>
      <c r="AF56" s="496" t="str">
        <f>IF(OR($B$33="",$D$33&lt;&gt;"",$D$15&lt;&gt;""),"",IF(AND(AF$15=1,$N$33=1),"S+",IF(AND(AF$15=-1,$N$33=-1),"R–",IF(AND(AF$15="",$N$33=""),"IR",""))))</f>
        <v/>
      </c>
      <c r="AG56" s="505" t="str">
        <f>IF(OR($B$34="",$D$34&lt;&gt;"",$D$15&lt;&gt;""),"",IF(AND(AG$15=1,$N$34=1),"S+",IF(AND(AG$15=-1,$N$34=-1),"R–",IF(AND(AG$15="",$N$34=""),"IR",""))))</f>
        <v/>
      </c>
      <c r="AH56" s="506" t="str">
        <f>IF(OR($B56="",$D56&lt;&gt;""),"",COUNTIF($O56:$AG56,AH$45)+COUNTIF($N47:$N55,AH$45))</f>
        <v/>
      </c>
      <c r="AI56" s="444" t="str">
        <f>IF(OR($B56="",$D56&lt;&gt;""),"",COUNTIF($O56:$AG56,AI$45)+COUNTIF($N47:$N55,AI$45))</f>
        <v/>
      </c>
      <c r="AJ56" s="3" t="str">
        <f>IF(OR($B56="",$D56&lt;&gt;""),"",COUNTIF($O56:$AG56,AJ$45)+COUNTIF($N47:$N55,AJ$45))</f>
        <v/>
      </c>
      <c r="AK56" s="545"/>
      <c r="AL56" s="545"/>
      <c r="AM56" s="545"/>
      <c r="AN56" s="502"/>
      <c r="AO56" s="502"/>
      <c r="AP56" s="502"/>
      <c r="AQ56" s="502"/>
      <c r="AR56" s="502"/>
      <c r="AS56" s="502"/>
      <c r="AT56" s="502"/>
      <c r="AU56" s="502"/>
      <c r="AV56" s="502"/>
      <c r="AW56" s="502"/>
      <c r="AX56" s="502"/>
      <c r="AY56" s="502"/>
      <c r="AZ56" s="502"/>
      <c r="BA56" s="502"/>
      <c r="BB56" s="502"/>
      <c r="BC56" s="502"/>
      <c r="BD56" s="502"/>
      <c r="BE56" s="502"/>
      <c r="BF56" s="502"/>
    </row>
    <row r="57" spans="1:58" s="503" customFormat="1" ht="11.25" x14ac:dyDescent="0.2">
      <c r="A57" s="583">
        <v>11</v>
      </c>
      <c r="B57" s="443" t="str">
        <f t="shared" si="7"/>
        <v/>
      </c>
      <c r="C57" s="444" t="str">
        <f t="shared" si="8"/>
        <v/>
      </c>
      <c r="D57" s="3" t="str">
        <f t="shared" si="9"/>
        <v/>
      </c>
      <c r="E57" s="507" t="str">
        <v/>
      </c>
      <c r="F57" s="458" t="str">
        <v/>
      </c>
      <c r="G57" s="458" t="str">
        <v/>
      </c>
      <c r="H57" s="458" t="str">
        <v/>
      </c>
      <c r="I57" s="458" t="str">
        <v/>
      </c>
      <c r="J57" s="458" t="str">
        <v/>
      </c>
      <c r="K57" s="458" t="str">
        <v/>
      </c>
      <c r="L57" s="458" t="str">
        <v/>
      </c>
      <c r="M57" s="458" t="str">
        <v/>
      </c>
      <c r="N57" s="458" t="str">
        <f t="array" ref="N57:N75">TRANSPOSE(O56:AG56)</f>
        <v/>
      </c>
      <c r="O57" s="510"/>
      <c r="P57" s="496" t="str">
        <f>IF(OR($B$17="",$D$17&lt;&gt;"",$D$16&lt;&gt;""),"",IF(AND(P$16=1,$O$17=1),"S+",IF(AND(P$16=-1,$O$17=-1),"R–",IF(AND(P$16="",$O$17=""),"IR",""))))</f>
        <v/>
      </c>
      <c r="Q57" s="496" t="str">
        <f>IF(OR($B$18="",$D$18&lt;&gt;"",$D$16&lt;&gt;""),"",IF(AND(Q$16=1,$O$18=1),"S+",IF(AND(Q$16=-1,$O$18=-1),"R–",IF(AND(Q$16="",$O$18=""),"IR",""))))</f>
        <v/>
      </c>
      <c r="R57" s="496" t="str">
        <f>IF(OR($B$19="",$D$19&lt;&gt;"",$D$16&lt;&gt;""),"",IF(AND(R$16=1,$O$19=1),"S+",IF(AND(R$16=-1,$O$19=-1),"R–",IF(AND(R$16="",$O$19=""),"IR",""))))</f>
        <v/>
      </c>
      <c r="S57" s="496" t="str">
        <f>IF(OR($B$20="",$D$20&lt;&gt;"",$D$16&lt;&gt;""),"",IF(AND(S$16=1,$O$20=1),"S+",IF(AND(S$16=-1,$O$20=-1),"R–",IF(AND(S$16="",$O$20=""),"IR",""))))</f>
        <v/>
      </c>
      <c r="T57" s="496" t="str">
        <f>IF(OR($B$21="",$D$21&lt;&gt;"",$D$16&lt;&gt;""),"",IF(AND(T$16=1,$O$21=1),"S+",IF(AND(T$16=-1,$O$21=-1),"R–",IF(AND(T$16="",$O$21=""),"IR",""))))</f>
        <v/>
      </c>
      <c r="U57" s="496" t="str">
        <f>IF(OR($B$22="",$D$22&lt;&gt;"",$D$16&lt;&gt;""),"",IF(AND(U$16=1,$O$22=1),"S+",IF(AND(U$16=-1,$O$22=-1),"R–",IF(AND(U$16="",$O$22=""),"IR",""))))</f>
        <v/>
      </c>
      <c r="V57" s="496" t="str">
        <f>IF(OR($B$23="",$D$23&lt;&gt;"",$D$16&lt;&gt;""),"",IF(AND(V$16=1,$O$23=1),"S+",IF(AND(V$16=-1,$O$23=-1),"R–",IF(AND(V$16="",$O$23=""),"IR",""))))</f>
        <v/>
      </c>
      <c r="W57" s="496" t="str">
        <f>IF(OR($B$24="",$D$24&lt;&gt;"",$D$16&lt;&gt;""),"",IF(AND(W$16=1,$O$24=1),"S+",IF(AND(W$16=-1,$O$24=-1),"R–",IF(AND(W$16="",$O$24=""),"IR",""))))</f>
        <v/>
      </c>
      <c r="X57" s="496" t="str">
        <f>IF(OR($B$25="",$D$25&lt;&gt;"",$D$16&lt;&gt;""),"",IF(AND(X$16=1,$O$25=1),"S+",IF(AND(X$16=-1,$O$25=-1),"R–",IF(AND(X$16="",$O$25=""),"IR",""))))</f>
        <v/>
      </c>
      <c r="Y57" s="496" t="str">
        <f>IF(OR($B$26="",$D$26&lt;&gt;"",$D$16&lt;&gt;""),"",IF(AND(Y$16=1,$O$26=1),"S+",IF(AND(Y$16=-1,$O$26=-1),"R–",IF(AND(Y$16="",$O$26=""),"IR",""))))</f>
        <v/>
      </c>
      <c r="Z57" s="496" t="str">
        <f>IF(OR($B$27="",$D$27&lt;&gt;"",$D$16&lt;&gt;""),"",IF(AND(Z$16=1,$O$27=1),"S+",IF(AND(Z$16=-1,$O$27=-1),"R–",IF(AND(Z$16="",$O$27=""),"IR",""))))</f>
        <v/>
      </c>
      <c r="AA57" s="496" t="str">
        <f>IF(OR($B$28="",$D$28&lt;&gt;"",$D$16&lt;&gt;""),"",IF(AND(AA$16=1,$O$28=1),"S+",IF(AND(AA$16=-1,$O$28=-1),"R–",IF(AND(AA$16="",$O$28=""),"IR",""))))</f>
        <v/>
      </c>
      <c r="AB57" s="496" t="str">
        <f>IF(OR($B$29="",$D$29&lt;&gt;"",$D$16&lt;&gt;""),"",IF(AND(AB$16=1,$O$29=1),"S+",IF(AND(AB$16=-1,$O$29=-1),"R–",IF(AND(AB$16="",$O$29=""),"IR",""))))</f>
        <v/>
      </c>
      <c r="AC57" s="496" t="str">
        <f>IF(OR($B$30="",$D$30&lt;&gt;"",$D$16&lt;&gt;""),"",IF(AND(AC$16=1,$O$30=1),"S+",IF(AND(AC$16=-1,$O$30=-1),"R–",IF(AND(AC$16="",$O$30=""),"IR",""))))</f>
        <v/>
      </c>
      <c r="AD57" s="496" t="str">
        <f>IF(OR($B$31="",$D$31&lt;&gt;"",$D$16&lt;&gt;""),"",IF(AND(AD$16=1,$O$31=1),"S+",IF(AND(AD$16=-1,$O$31=-1),"R–",IF(AND(AD$16="",$O$31=""),"IR",""))))</f>
        <v/>
      </c>
      <c r="AE57" s="496" t="str">
        <f>IF(OR($B$32="",$D$32&lt;&gt;"",$D$16&lt;&gt;""),"",IF(AND(AE$16=1,$O$32=1),"S+",IF(AND(AE$16=-1,$O$32=-1),"R–",IF(AND(AE$16="",$O$32=""),"IR",""))))</f>
        <v/>
      </c>
      <c r="AF57" s="496" t="str">
        <f>IF(OR($B$33="",$D$33&lt;&gt;"",$D$16&lt;&gt;""),"",IF(AND(AF$16=1,$O$33=1),"S+",IF(AND(AF$16=-1,$O$33=-1),"R–",IF(AND(AF$16="",$O$33=""),"IR",""))))</f>
        <v/>
      </c>
      <c r="AG57" s="505" t="str">
        <f>IF(OR($B$34="",$D$34&lt;&gt;"",$D$16&lt;&gt;""),"",IF(AND(AG$16=1,$O$34=1),"S+",IF(AND(AG$16=-1,$O$34=-1),"R–",IF(AND(AG$16="",$O$34=""),"IR",""))))</f>
        <v/>
      </c>
      <c r="AH57" s="506" t="str">
        <f>IF(OR($B57="",$D57&lt;&gt;""),"",COUNTIF($P57:$AG57,AH$45)+COUNTIF($O47:$O56,AH$45))</f>
        <v/>
      </c>
      <c r="AI57" s="444" t="str">
        <f>IF(OR($B57="",$D57&lt;&gt;""),"",COUNTIF($P57:$AG57,AI$45)+COUNTIF($O47:$O56,AI$45))</f>
        <v/>
      </c>
      <c r="AJ57" s="3" t="str">
        <f>IF(OR($B57="",$D57&lt;&gt;""),"",COUNTIF($P57:$AG57,AJ$45)+COUNTIF($O47:$O56,AJ$45))</f>
        <v/>
      </c>
      <c r="AK57" s="545"/>
      <c r="AL57" s="545"/>
      <c r="AM57" s="545"/>
      <c r="AN57" s="502"/>
      <c r="AO57" s="502"/>
      <c r="AP57" s="502"/>
      <c r="AQ57" s="502"/>
      <c r="AR57" s="502"/>
      <c r="AS57" s="502"/>
      <c r="AT57" s="502"/>
      <c r="AU57" s="502"/>
      <c r="AV57" s="502"/>
      <c r="AW57" s="502"/>
      <c r="AX57" s="502"/>
      <c r="AY57" s="502"/>
      <c r="AZ57" s="502"/>
      <c r="BA57" s="502"/>
      <c r="BB57" s="502"/>
      <c r="BC57" s="502"/>
      <c r="BD57" s="502"/>
      <c r="BE57" s="502"/>
      <c r="BF57" s="502"/>
    </row>
    <row r="58" spans="1:58" s="503" customFormat="1" ht="11.25" x14ac:dyDescent="0.2">
      <c r="A58" s="583">
        <v>12</v>
      </c>
      <c r="B58" s="443" t="str">
        <f t="shared" si="7"/>
        <v/>
      </c>
      <c r="C58" s="444" t="str">
        <f t="shared" si="8"/>
        <v/>
      </c>
      <c r="D58" s="3" t="str">
        <f t="shared" si="9"/>
        <v/>
      </c>
      <c r="E58" s="507" t="str">
        <v/>
      </c>
      <c r="F58" s="458" t="str">
        <v/>
      </c>
      <c r="G58" s="458" t="str">
        <v/>
      </c>
      <c r="H58" s="458" t="str">
        <v/>
      </c>
      <c r="I58" s="458" t="str">
        <v/>
      </c>
      <c r="J58" s="458" t="str">
        <v/>
      </c>
      <c r="K58" s="458" t="str">
        <v/>
      </c>
      <c r="L58" s="458" t="str">
        <v/>
      </c>
      <c r="M58" s="458" t="str">
        <v/>
      </c>
      <c r="N58" s="458" t="str">
        <v/>
      </c>
      <c r="O58" s="458" t="str">
        <f t="array" ref="O58:O75">TRANSPOSE(P57:AG57)</f>
        <v/>
      </c>
      <c r="P58" s="510"/>
      <c r="Q58" s="496" t="str">
        <f>IF(OR($B$18="",$D$18&lt;&gt;"",$D$17&lt;&gt;""),"",IF(AND(Q$17=1,$P$18=1),"S+",IF(AND(Q$17=-1,$P$18=-1),"R–",IF(AND(Q$17="",$P$18=""),"IR",""))))</f>
        <v/>
      </c>
      <c r="R58" s="496" t="str">
        <f>IF(OR($B$19="",$D$19&lt;&gt;"",$D$17&lt;&gt;""),"",IF(AND(R$17=1,$P$19=1),"S+",IF(AND(R$17=-1,$P$19=-1),"R–",IF(AND(R$17="",$P$19=""),"IR",""))))</f>
        <v/>
      </c>
      <c r="S58" s="496" t="str">
        <f>IF(OR($B$20="",$D$20&lt;&gt;"",$D$17&lt;&gt;""),"",IF(AND(S$17=1,$P$20=1),"S+",IF(AND(S$17=-1,$P$20=-1),"R–",IF(AND(S$17="",$P$20=""),"IR",""))))</f>
        <v/>
      </c>
      <c r="T58" s="496" t="str">
        <f>IF(OR($B$21="",$D$21&lt;&gt;"",$D$17&lt;&gt;""),"",IF(AND(T$17=1,$P$21=1),"S+",IF(AND(T$17=-1,$P$21=-1),"R–",IF(AND(T$17="",$P$21=""),"IR",""))))</f>
        <v/>
      </c>
      <c r="U58" s="496" t="str">
        <f>IF(OR($B$22="",$D$22&lt;&gt;"",$D$17&lt;&gt;""),"",IF(AND(U$17=1,$P$22=1),"S+",IF(AND(U$17=-1,$P$22=-1),"R–",IF(AND(U$17="",$P$22=""),"IR",""))))</f>
        <v/>
      </c>
      <c r="V58" s="496" t="str">
        <f>IF(OR($B$23="",$D$23&lt;&gt;"",$D$17&lt;&gt;""),"",IF(AND(V$17=1,$P$23=1),"S+",IF(AND(V$17=-1,$P$23=-1),"R–",IF(AND(V$17="",$P$23=""),"IR",""))))</f>
        <v/>
      </c>
      <c r="W58" s="496" t="str">
        <f>IF(OR($B$24="",$D$24&lt;&gt;"",$D$17&lt;&gt;""),"",IF(AND(W$17=1,$P$24=1),"S+",IF(AND(W$17=-1,$P$24=-1),"R–",IF(AND(W$17="",$P$24=""),"IR",""))))</f>
        <v/>
      </c>
      <c r="X58" s="496" t="str">
        <f>IF(OR($B$25="",$D$25&lt;&gt;"",$D$17&lt;&gt;""),"",IF(AND(X$17=1,$P$25=1),"S+",IF(AND(X$17=-1,$P$25=-1),"R–",IF(AND(X$17="",$P$25=""),"IR",""))))</f>
        <v/>
      </c>
      <c r="Y58" s="496" t="str">
        <f>IF(OR($B$26="",$D$26&lt;&gt;"",$D$17&lt;&gt;""),"",IF(AND(Y$17=1,$P$26=1),"S+",IF(AND(Y$17=-1,$P$26=-1),"R–",IF(AND(Y$17="",$P$26=""),"IR",""))))</f>
        <v/>
      </c>
      <c r="Z58" s="496" t="str">
        <f>IF(OR($B$27="",$D$27&lt;&gt;"",$D$17&lt;&gt;""),"",IF(AND(Z$17=1,$P$27=1),"S+",IF(AND(Z$17=-1,$P$27=-1),"R–",IF(AND(Z$17="",$P$27=""),"IR",""))))</f>
        <v/>
      </c>
      <c r="AA58" s="496" t="str">
        <f>IF(OR($B$28="",$D$28&lt;&gt;"",$D$17&lt;&gt;""),"",IF(AND(AA$17=1,$P$28=1),"S+",IF(AND(AA$17=-1,$P$28=-1),"R–",IF(AND(AA$17="",$P$28=""),"IR",""))))</f>
        <v/>
      </c>
      <c r="AB58" s="496" t="str">
        <f>IF(OR($B$29="",$D$29&lt;&gt;"",$D$17&lt;&gt;""),"",IF(AND(AB$17=1,$P$29=1),"S+",IF(AND(AB$17=-1,$P$29=-1),"R–",IF(AND(AB$17="",$P$29=""),"IR",""))))</f>
        <v/>
      </c>
      <c r="AC58" s="496" t="str">
        <f>IF(OR($B$30="",$D$30&lt;&gt;"",$D$17&lt;&gt;""),"",IF(AND(AC$17=1,$P$30=1),"S+",IF(AND(AC$17=-1,$P$30=-1),"R–",IF(AND(AC$17="",$P$30=""),"IR",""))))</f>
        <v/>
      </c>
      <c r="AD58" s="496" t="str">
        <f>IF(OR($B$31="",$D$31&lt;&gt;"",$D$17&lt;&gt;""),"",IF(AND(AD$17=1,$P$31=1),"S+",IF(AND(AD$17=-1,$P$31=-1),"R–",IF(AND(AD$17="",$P$31=""),"IR",""))))</f>
        <v/>
      </c>
      <c r="AE58" s="496" t="str">
        <f>IF(OR($B$32="",$D$32&lt;&gt;"",$D$17&lt;&gt;""),"",IF(AND(AE$17=1,$P$32=1),"S+",IF(AND(AE$17=-1,$P$32=-1),"R–",IF(AND(AE$17="",$P$32=""),"IR",""))))</f>
        <v/>
      </c>
      <c r="AF58" s="496" t="str">
        <f>IF(OR($B$33="",$D$33&lt;&gt;"",$D$17&lt;&gt;""),"",IF(AND(AF$17=1,$P$33=1),"S+",IF(AND(AF$17=-1,$P$33=-1),"R–",IF(AND(AF$17="",$P$33=""),"IR",""))))</f>
        <v/>
      </c>
      <c r="AG58" s="505" t="str">
        <f>IF(OR($B$34="",$D$34&lt;&gt;"",$D$17&lt;&gt;""),"",IF(AND(AG$17=1,$P$34=1),"S+",IF(AND(AG$17=-1,$P$34=-1),"R–",IF(AND(AG$17="",$P$34=""),"IR",""))))</f>
        <v/>
      </c>
      <c r="AH58" s="506" t="str">
        <f>IF(OR($B58="",$D58&lt;&gt;""),"",COUNTIF($Q58:$AG58,AH$45)+COUNTIF($P47:$P57,AH$45))</f>
        <v/>
      </c>
      <c r="AI58" s="444" t="str">
        <f>IF(OR($B58="",$D58&lt;&gt;""),"",COUNTIF($Q58:$AG58,AI$45)+COUNTIF($P47:$P57,AI$45))</f>
        <v/>
      </c>
      <c r="AJ58" s="3" t="str">
        <f>IF(OR($B58="",$D58&lt;&gt;""),"",COUNTIF($Q58:$AG58,AJ$45)+COUNTIF($P47:$P57,AJ$45))</f>
        <v/>
      </c>
      <c r="AK58" s="545"/>
      <c r="AL58" s="545"/>
      <c r="AM58" s="545"/>
      <c r="AN58" s="502"/>
      <c r="AO58" s="502"/>
      <c r="AP58" s="502"/>
      <c r="AQ58" s="502"/>
      <c r="AR58" s="502"/>
      <c r="AS58" s="502"/>
      <c r="AT58" s="502"/>
      <c r="AU58" s="502"/>
      <c r="AV58" s="502"/>
      <c r="AW58" s="502"/>
      <c r="AX58" s="502"/>
      <c r="AY58" s="502"/>
      <c r="AZ58" s="502"/>
      <c r="BA58" s="502"/>
      <c r="BB58" s="502"/>
      <c r="BC58" s="502"/>
      <c r="BD58" s="502"/>
      <c r="BE58" s="502"/>
      <c r="BF58" s="502"/>
    </row>
    <row r="59" spans="1:58" s="503" customFormat="1" ht="11.25" x14ac:dyDescent="0.2">
      <c r="A59" s="583">
        <v>13</v>
      </c>
      <c r="B59" s="443" t="str">
        <f t="shared" si="7"/>
        <v/>
      </c>
      <c r="C59" s="444" t="str">
        <f t="shared" si="8"/>
        <v/>
      </c>
      <c r="D59" s="3" t="str">
        <f t="shared" si="9"/>
        <v/>
      </c>
      <c r="E59" s="507" t="str">
        <v/>
      </c>
      <c r="F59" s="458" t="str">
        <v/>
      </c>
      <c r="G59" s="458" t="str">
        <v/>
      </c>
      <c r="H59" s="458" t="str">
        <v/>
      </c>
      <c r="I59" s="458" t="str">
        <v/>
      </c>
      <c r="J59" s="458" t="str">
        <v/>
      </c>
      <c r="K59" s="458" t="str">
        <v/>
      </c>
      <c r="L59" s="458" t="str">
        <v/>
      </c>
      <c r="M59" s="458" t="str">
        <v/>
      </c>
      <c r="N59" s="458" t="str">
        <v/>
      </c>
      <c r="O59" s="458" t="str">
        <v/>
      </c>
      <c r="P59" s="458" t="str">
        <f t="array" ref="P59:P75">TRANSPOSE(Q58:AG58)</f>
        <v/>
      </c>
      <c r="Q59" s="510"/>
      <c r="R59" s="496" t="str">
        <f>IF(OR($B$19="",$D$19&lt;&gt;"",$D$18&lt;&gt;""),"",IF(AND(R$18=1,$Q$19=1),"S+",IF(AND(R$18=-1,$Q$19=-1),"R–",IF(AND(R$18="",$Q$19=""),"IR",""))))</f>
        <v/>
      </c>
      <c r="S59" s="496" t="str">
        <f>IF(OR($B$20="",$D$20&lt;&gt;"",$D$18&lt;&gt;""),"",IF(AND(S$18=1,$Q$20=1),"S+",IF(AND(S$18=-1,$Q$20=-1),"R–",IF(AND(S$18="",$Q$20=""),"IR",""))))</f>
        <v/>
      </c>
      <c r="T59" s="496" t="str">
        <f>IF(OR($B$21="",$D$21&lt;&gt;"",$D$18&lt;&gt;""),"",IF(AND(T$18=1,$Q$21=1),"S+",IF(AND(T$18=-1,$Q$21=-1),"R–",IF(AND(T$18="",$Q$21=""),"IR",""))))</f>
        <v/>
      </c>
      <c r="U59" s="496" t="str">
        <f>IF(OR($B$22="",$D$22&lt;&gt;"",$D$18&lt;&gt;""),"",IF(AND(U$18=1,$Q$22=1),"S+",IF(AND(U$18=-1,$Q$22=-1),"R–",IF(AND(U$18="",$Q$22=""),"IR",""))))</f>
        <v/>
      </c>
      <c r="V59" s="496" t="str">
        <f>IF(OR($B$23="",$D$23&lt;&gt;"",$D$18&lt;&gt;""),"",IF(AND(V$18=1,$Q$23=1),"S+",IF(AND(V$18=-1,$Q$23=-1),"R–",IF(AND(V$18="",$Q$23=""),"IR",""))))</f>
        <v/>
      </c>
      <c r="W59" s="496" t="str">
        <f>IF(OR($B$24="",$D$24&lt;&gt;"",$D$18&lt;&gt;""),"",IF(AND(W$18=1,$Q$24=1),"S+",IF(AND(W$18=-1,$Q$24=-1),"R–",IF(AND(W$18="",$Q$24=""),"IR",""))))</f>
        <v/>
      </c>
      <c r="X59" s="496" t="str">
        <f>IF(OR($B$25="",$D$25&lt;&gt;"",$D$18&lt;&gt;""),"",IF(AND(X$18=1,$Q$25=1),"S+",IF(AND(X$18=-1,$Q$25=-1),"R–",IF(AND(X$18="",$Q$25=""),"IR",""))))</f>
        <v/>
      </c>
      <c r="Y59" s="496" t="str">
        <f>IF(OR($B$26="",$D$26&lt;&gt;"",$D$18&lt;&gt;""),"",IF(AND(Y$18=1,$Q$26=1),"S+",IF(AND(Y$18=-1,$Q$26=-1),"R–",IF(AND(Y$18="",$Q$26=""),"IR",""))))</f>
        <v/>
      </c>
      <c r="Z59" s="496" t="str">
        <f>IF(OR($B$27="",$D$27&lt;&gt;"",$D$18&lt;&gt;""),"",IF(AND(Z$18=1,$Q$27=1),"S+",IF(AND(Z$18=-1,$Q$27=-1),"R–",IF(AND(Z$18="",$Q$27=""),"IR",""))))</f>
        <v/>
      </c>
      <c r="AA59" s="496" t="str">
        <f>IF(OR($B$28="",$D$28&lt;&gt;"",$D$18&lt;&gt;""),"",IF(AND(AA$18=1,$Q$28=1),"S+",IF(AND(AA$18=-1,$Q$28=-1),"R–",IF(AND(AA$18="",$Q$28=""),"IR",""))))</f>
        <v/>
      </c>
      <c r="AB59" s="496" t="str">
        <f>IF(OR($B$29="",$D$29&lt;&gt;"",$D$18&lt;&gt;""),"",IF(AND(AB$18=1,$Q$29=1),"S+",IF(AND(AB$18=-1,$Q$29=-1),"R–",IF(AND(AB$18="",$Q$29=""),"IR",""))))</f>
        <v/>
      </c>
      <c r="AC59" s="496" t="str">
        <f>IF(OR($B$30="",$D$30&lt;&gt;"",$D$18&lt;&gt;""),"",IF(AND(AC$18=1,$Q$30=1),"S+",IF(AND(AC$18=-1,$Q$30=-1),"R–",IF(AND(AC$18="",$Q$30=""),"IR",""))))</f>
        <v/>
      </c>
      <c r="AD59" s="496" t="str">
        <f>IF(OR($B$31="",$D$31&lt;&gt;"",$D$18&lt;&gt;""),"",IF(AND(AD$18=1,$Q$31=1),"S+",IF(AND(AD$18=-1,$Q$31=-1),"R–",IF(AND(AD$18="",$Q$31=""),"IR",""))))</f>
        <v/>
      </c>
      <c r="AE59" s="496" t="str">
        <f>IF(OR($B$32="",$D$32&lt;&gt;"",$D$18&lt;&gt;""),"",IF(AND(AE$18=1,$Q$32=1),"S+",IF(AND(AE$18=-1,$Q$32=-1),"R–",IF(AND(AE$18="",$Q$32=""),"IR",""))))</f>
        <v/>
      </c>
      <c r="AF59" s="496" t="str">
        <f>IF(OR($B$33="",$D$33&lt;&gt;"",$D$18&lt;&gt;""),"",IF(AND(AF$18=1,$Q$33=1),"S+",IF(AND(AF$18=-1,$Q$33=-1),"R–",IF(AND(AF$18="",$Q$33=""),"IR",""))))</f>
        <v/>
      </c>
      <c r="AG59" s="505" t="str">
        <f>IF(OR($B$34="",$D$34&lt;&gt;"",$D$18&lt;&gt;""),"",IF(AND(AG$18=1,$Q$34=1),"S+",IF(AND(AG$18=-1,$Q$34=-1),"R–",IF(AND(AG$18="",$Q$34=""),"IR",""))))</f>
        <v/>
      </c>
      <c r="AH59" s="506" t="str">
        <f>IF(OR($B59="",$D59&lt;&gt;""),"",COUNTIF($R59:$AG59,AH$45)+COUNTIF($Q47:$Q58,AH$45))</f>
        <v/>
      </c>
      <c r="AI59" s="444" t="str">
        <f>IF(OR($B59="",$D59&lt;&gt;""),"",COUNTIF($R59:$AG59,AI$45)+COUNTIF($Q47:$Q58,AI$45))</f>
        <v/>
      </c>
      <c r="AJ59" s="3" t="str">
        <f>IF(OR($B59="",$D59&lt;&gt;""),"",COUNTIF($R59:$AG59,AJ$45)+COUNTIF($Q47:$Q58,AJ$45))</f>
        <v/>
      </c>
      <c r="AK59" s="545"/>
      <c r="AL59" s="545"/>
      <c r="AM59" s="545"/>
      <c r="AN59" s="502"/>
      <c r="AO59" s="502"/>
      <c r="AP59" s="502"/>
      <c r="AQ59" s="502"/>
      <c r="AR59" s="502"/>
      <c r="AS59" s="502"/>
      <c r="AT59" s="502"/>
      <c r="AU59" s="502"/>
      <c r="AV59" s="502"/>
      <c r="AW59" s="502"/>
      <c r="AX59" s="502"/>
      <c r="AY59" s="502"/>
      <c r="AZ59" s="502"/>
      <c r="BA59" s="502"/>
      <c r="BB59" s="502"/>
      <c r="BC59" s="502"/>
      <c r="BD59" s="502"/>
      <c r="BE59" s="502"/>
      <c r="BF59" s="502"/>
    </row>
    <row r="60" spans="1:58" s="503" customFormat="1" ht="11.25" x14ac:dyDescent="0.2">
      <c r="A60" s="583">
        <v>14</v>
      </c>
      <c r="B60" s="443" t="str">
        <f t="shared" si="7"/>
        <v/>
      </c>
      <c r="C60" s="444" t="str">
        <f t="shared" si="8"/>
        <v/>
      </c>
      <c r="D60" s="3" t="str">
        <f t="shared" si="9"/>
        <v/>
      </c>
      <c r="E60" s="507" t="str">
        <v/>
      </c>
      <c r="F60" s="458" t="str">
        <v/>
      </c>
      <c r="G60" s="458" t="str">
        <v/>
      </c>
      <c r="H60" s="458" t="str">
        <v/>
      </c>
      <c r="I60" s="458" t="str">
        <v/>
      </c>
      <c r="J60" s="458" t="str">
        <v/>
      </c>
      <c r="K60" s="458" t="str">
        <v/>
      </c>
      <c r="L60" s="458" t="str">
        <v/>
      </c>
      <c r="M60" s="458" t="str">
        <v/>
      </c>
      <c r="N60" s="458" t="str">
        <v/>
      </c>
      <c r="O60" s="458" t="str">
        <v/>
      </c>
      <c r="P60" s="458" t="str">
        <v/>
      </c>
      <c r="Q60" s="458" t="str">
        <f t="array" ref="Q60:Q75">TRANSPOSE(R59:AG59)</f>
        <v/>
      </c>
      <c r="R60" s="510"/>
      <c r="S60" s="496" t="str">
        <f>IF(OR($B$20="",$D$20&lt;&gt;"",$D$19&lt;&gt;""),"",IF(AND(S$19=1,$R$20=1),"S+",IF(AND(S$19=-1,$R$20=-1),"R–",IF(AND(S$19="",$R$20=""),"IR",""))))</f>
        <v/>
      </c>
      <c r="T60" s="496" t="str">
        <f>IF(OR($B$21="",$D$21&lt;&gt;"",$D$19&lt;&gt;""),"",IF(AND(T$19=1,$R$21=1),"S+",IF(AND(T$19=-1,$R$21=-1),"R–",IF(AND(T$19="",$R$21=""),"IR",""))))</f>
        <v/>
      </c>
      <c r="U60" s="496" t="str">
        <f>IF(OR($B$22="",$D$22&lt;&gt;"",$D$19&lt;&gt;""),"",IF(AND(U$19=1,$R$22=1),"S+",IF(AND(U$19=-1,$R$22=-1),"R–",IF(AND(U$19="",$R$22=""),"IR",""))))</f>
        <v/>
      </c>
      <c r="V60" s="496" t="str">
        <f>IF(OR($B$23="",$D$23&lt;&gt;"",$D$19&lt;&gt;""),"",IF(AND(V$19=1,$R$23=1),"S+",IF(AND(V$19=-1,$R$23=-1),"R–",IF(AND(V$19="",$R$23=""),"IR",""))))</f>
        <v/>
      </c>
      <c r="W60" s="496" t="str">
        <f>IF(OR($B$24="",$D$24&lt;&gt;"",$D$19&lt;&gt;""),"",IF(AND(W$19=1,$R$24=1),"S+",IF(AND(W$19=-1,$R$24=-1),"R–",IF(AND(W$19="",$R$24=""),"IR",""))))</f>
        <v/>
      </c>
      <c r="X60" s="496" t="str">
        <f>IF(OR($B$25="",$D$25&lt;&gt;"",$D$19&lt;&gt;""),"",IF(AND(X$19=1,$R$25=1),"S+",IF(AND(X$19=-1,$R$25=-1),"R–",IF(AND(X$19="",$R$25=""),"IR",""))))</f>
        <v/>
      </c>
      <c r="Y60" s="496" t="str">
        <f>IF(OR($B$26="",$D$26&lt;&gt;"",$D$19&lt;&gt;""),"",IF(AND(Y$19=1,$R$26=1),"S+",IF(AND(Y$19=-1,$R$26=-1),"R–",IF(AND(Y$19="",$R$26=""),"IR",""))))</f>
        <v/>
      </c>
      <c r="Z60" s="496" t="str">
        <f>IF(OR($B$27="",$D$27&lt;&gt;"",$D$19&lt;&gt;""),"",IF(AND(Z$19=1,$R$27=1),"S+",IF(AND(Z$19=-1,$R$27=-1),"R–",IF(AND(Z$19="",$R$27=""),"IR",""))))</f>
        <v/>
      </c>
      <c r="AA60" s="496" t="str">
        <f>IF(OR($B$28="",$D$28&lt;&gt;"",$D$19&lt;&gt;""),"",IF(AND(AA$19=1,$R$28=1),"S+",IF(AND(AA$19=-1,$R$28=-1),"R–",IF(AND(AA$19="",$R$28=""),"IR",""))))</f>
        <v/>
      </c>
      <c r="AB60" s="496" t="str">
        <f>IF(OR($B$29="",$D$29&lt;&gt;"",$D$19&lt;&gt;""),"",IF(AND(AB$19=1,$R$29=1),"S+",IF(AND(AB$19=-1,$R$29=-1),"R–",IF(AND(AB$19="",$R$29=""),"IR",""))))</f>
        <v/>
      </c>
      <c r="AC60" s="496" t="str">
        <f>IF(OR($B$30="",$D$30&lt;&gt;"",$D$19&lt;&gt;""),"",IF(AND(AC$19=1,$R$30=1),"S+",IF(AND(AC$19=-1,$R$30=-1),"R–",IF(AND(AC$19="",$R$30=""),"IR",""))))</f>
        <v/>
      </c>
      <c r="AD60" s="496" t="str">
        <f>IF(OR($B$31="",$D$31&lt;&gt;"",$D$19&lt;&gt;""),"",IF(AND(AD$19=1,$R$31=1),"S+",IF(AND(AD$19=-1,$R$31=-1),"R–",IF(AND(AD$19="",$R$31=""),"IR",""))))</f>
        <v/>
      </c>
      <c r="AE60" s="496" t="str">
        <f>IF(OR($B$32="",$D$32&lt;&gt;"",$D$19&lt;&gt;""),"",IF(AND(AE$19=1,$R$32=1),"S+",IF(AND(AE$19=-1,$R$32=-1),"R–",IF(AND(AE$19="",$R$32=""),"IR",""))))</f>
        <v/>
      </c>
      <c r="AF60" s="496" t="str">
        <f>IF(OR($B$33="",$D$33&lt;&gt;"",$D$19&lt;&gt;""),"",IF(AND(AF$19=1,$R$33=1),"S+",IF(AND(AF$19=-1,$R$33=-1),"R–",IF(AND(AF$19="",$R$33=""),"IR",""))))</f>
        <v/>
      </c>
      <c r="AG60" s="505" t="str">
        <f>IF(OR($B$34="",$D$34&lt;&gt;"",$D$19&lt;&gt;""),"",IF(AND(AG$19=1,$R$34=1),"S+",IF(AND(AG$19=-1,$R$34=-1),"R–",IF(AND(AG$19="",$R$34=""),"IR",""))))</f>
        <v/>
      </c>
      <c r="AH60" s="506" t="str">
        <f>IF(OR($B60="",$D60&lt;&gt;""),"",COUNTIF($S60:$AG60,AH$45)+COUNTIF($R47:$R59,AH$45))</f>
        <v/>
      </c>
      <c r="AI60" s="444" t="str">
        <f>IF(OR($B60="",$D60&lt;&gt;""),"",COUNTIF($S60:$AG60,AI$45)+COUNTIF($R47:$R59,AI$45))</f>
        <v/>
      </c>
      <c r="AJ60" s="3" t="str">
        <f>IF(OR($B60="",$D60&lt;&gt;""),"",COUNTIF($S60:$AG60,AJ$45)+COUNTIF($R47:$R59,AJ$45))</f>
        <v/>
      </c>
      <c r="AK60" s="545"/>
      <c r="AL60" s="545"/>
      <c r="AM60" s="545"/>
      <c r="AN60" s="502"/>
      <c r="AO60" s="502"/>
      <c r="AP60" s="502"/>
      <c r="AQ60" s="502"/>
      <c r="AR60" s="502"/>
      <c r="AS60" s="502"/>
      <c r="AT60" s="502"/>
      <c r="AU60" s="502"/>
      <c r="AV60" s="502"/>
      <c r="AW60" s="502"/>
      <c r="AX60" s="502"/>
      <c r="AY60" s="502"/>
      <c r="AZ60" s="502"/>
      <c r="BA60" s="502"/>
      <c r="BB60" s="502"/>
      <c r="BC60" s="502"/>
      <c r="BD60" s="502"/>
      <c r="BE60" s="502"/>
      <c r="BF60" s="502"/>
    </row>
    <row r="61" spans="1:58" s="503" customFormat="1" ht="11.25" x14ac:dyDescent="0.2">
      <c r="A61" s="583">
        <v>15</v>
      </c>
      <c r="B61" s="443" t="str">
        <f t="shared" si="7"/>
        <v/>
      </c>
      <c r="C61" s="444" t="str">
        <f t="shared" si="8"/>
        <v/>
      </c>
      <c r="D61" s="3" t="str">
        <f t="shared" si="9"/>
        <v/>
      </c>
      <c r="E61" s="507" t="str">
        <v/>
      </c>
      <c r="F61" s="458" t="str">
        <v/>
      </c>
      <c r="G61" s="458" t="str">
        <v/>
      </c>
      <c r="H61" s="458" t="str">
        <v/>
      </c>
      <c r="I61" s="458" t="str">
        <v/>
      </c>
      <c r="J61" s="458" t="str">
        <v/>
      </c>
      <c r="K61" s="458" t="str">
        <v/>
      </c>
      <c r="L61" s="458" t="str">
        <v/>
      </c>
      <c r="M61" s="458" t="str">
        <v/>
      </c>
      <c r="N61" s="458" t="str">
        <v/>
      </c>
      <c r="O61" s="458" t="str">
        <v/>
      </c>
      <c r="P61" s="458" t="str">
        <v/>
      </c>
      <c r="Q61" s="458" t="str">
        <v/>
      </c>
      <c r="R61" s="458" t="str">
        <f t="array" ref="R61:R75">TRANSPOSE(S60:AG60)</f>
        <v/>
      </c>
      <c r="S61" s="510"/>
      <c r="T61" s="496" t="str">
        <f>IF(OR($B$21="",$D$21&lt;&gt;"",$D$20&lt;&gt;""),"",IF(AND(T$20=1,$S$21=1),"S+",IF(AND(T$20=-1,$S$21=-1),"R–",IF(AND(T$20="",$S$21=""),"IR",""))))</f>
        <v/>
      </c>
      <c r="U61" s="496" t="str">
        <f>IF(OR($B$22="",$D$22&lt;&gt;"",$D$20&lt;&gt;""),"",IF(AND(U$20=1,$S$22=1),"S+",IF(AND(U$20=-1,$S$22=-1),"R–",IF(AND(U$20="",$S$22=""),"IR",""))))</f>
        <v/>
      </c>
      <c r="V61" s="496" t="str">
        <f>IF(OR($B$23="",$D$23&lt;&gt;"",$D$20&lt;&gt;""),"",IF(AND(V$20=1,$S$23=1),"S+",IF(AND(V$20=-1,$S$23=-1),"R–",IF(AND(V$20="",$S$23=""),"IR",""))))</f>
        <v/>
      </c>
      <c r="W61" s="496" t="str">
        <f>IF(OR($B$24="",$D$24&lt;&gt;"",$D$20&lt;&gt;""),"",IF(AND(W$20=1,$S$24=1),"S+",IF(AND(W$20=-1,$S$24=-1),"R–",IF(AND(W$20="",$S$24=""),"IR",""))))</f>
        <v/>
      </c>
      <c r="X61" s="496" t="str">
        <f>IF(OR($B$25="",$D$25&lt;&gt;"",$D$20&lt;&gt;""),"",IF(AND(X$20=1,$S$25=1),"S+",IF(AND(X$20=-1,$S$25=-1),"R–",IF(AND(X$20="",$S$25=""),"IR",""))))</f>
        <v/>
      </c>
      <c r="Y61" s="496" t="str">
        <f>IF(OR($B$26="",$D$26&lt;&gt;"",$D$20&lt;&gt;""),"",IF(AND(Y$20=1,$S$26=1),"S+",IF(AND(Y$20=-1,$S$26=-1),"R–",IF(AND(Y$20="",$S$26=""),"IR",""))))</f>
        <v/>
      </c>
      <c r="Z61" s="496" t="str">
        <f>IF(OR($B$27="",$D$27&lt;&gt;"",$D$20&lt;&gt;""),"",IF(AND(Z$20=1,$S$27=1),"S+",IF(AND(Z$20=-1,$S$27=-1),"R–",IF(AND(Z$20="",$S$27=""),"IR",""))))</f>
        <v/>
      </c>
      <c r="AA61" s="496" t="str">
        <f>IF(OR($B$28="",$D$28&lt;&gt;"",$D$20&lt;&gt;""),"",IF(AND(AA$20=1,$S$28=1),"S+",IF(AND(AA$20=-1,$S$28=-1),"R–",IF(AND(AA$20="",$S$28=""),"IR",""))))</f>
        <v/>
      </c>
      <c r="AB61" s="496" t="str">
        <f>IF(OR($B$29="",$D$29&lt;&gt;"",$D$20&lt;&gt;""),"",IF(AND(AB$20=1,$S$29=1),"S+",IF(AND(AB$20=-1,$S$29=-1),"R–",IF(AND(AB$20="",$S$29=""),"IR",""))))</f>
        <v/>
      </c>
      <c r="AC61" s="496" t="str">
        <f>IF(OR($B$30="",$D$30&lt;&gt;"",$D$20&lt;&gt;""),"",IF(AND(AC$20=1,$S$30=1),"S+",IF(AND(AC$20=-1,$S$30=-1),"R–",IF(AND(AC$20="",$S$30=""),"IR",""))))</f>
        <v/>
      </c>
      <c r="AD61" s="496" t="str">
        <f>IF(OR($B$31="",$D$31&lt;&gt;"",$D$20&lt;&gt;""),"",IF(AND(AD$20=1,$S$31=1),"S+",IF(AND(AD$20=-1,$S$31=-1),"R–",IF(AND(AD$20="",$S$31=""),"IR",""))))</f>
        <v/>
      </c>
      <c r="AE61" s="496" t="str">
        <f>IF(OR($B$32="",$D$32&lt;&gt;"",$D$20&lt;&gt;""),"",IF(AND(AE$20=1,$S$32=1),"S+",IF(AND(AE$20=-1,$S$32=-1),"R–",IF(AND(AE$20="",$S$32=""),"IR",""))))</f>
        <v/>
      </c>
      <c r="AF61" s="496" t="str">
        <f>IF(OR($B$33="",$D$33&lt;&gt;"",$D$20&lt;&gt;""),"",IF(AND(AF$20=1,$S$33=1),"S+",IF(AND(AF$20=-1,$S$33=-1),"R–",IF(AND(AF$20="",$S$33=""),"IR",""))))</f>
        <v/>
      </c>
      <c r="AG61" s="505" t="str">
        <f>IF(OR($B$34="",$D$34&lt;&gt;"",$D$20&lt;&gt;""),"",IF(AND(AG$20=1,$S$34=1),"S+",IF(AND(AG$20=-1,$S$34=-1),"R–",IF(AND(AG$20="",$S$34=""),"IR",""))))</f>
        <v/>
      </c>
      <c r="AH61" s="506" t="str">
        <f>IF(OR($B61="",$D61&lt;&gt;""),"",COUNTIF($T61:$AG61,AH$45)+COUNTIF($S47:$S60,AH$45))</f>
        <v/>
      </c>
      <c r="AI61" s="444" t="str">
        <f>IF(OR($B61="",$D61&lt;&gt;""),"",COUNTIF($T61:$AG61,AI$45)+COUNTIF($S47:$S60,AI$45))</f>
        <v/>
      </c>
      <c r="AJ61" s="3" t="str">
        <f>IF(OR($B61="",$D61&lt;&gt;""),"",COUNTIF($T61:$AG61,AJ$45)+COUNTIF($S47:$S60,AJ$45))</f>
        <v/>
      </c>
      <c r="AK61" s="545"/>
      <c r="AL61" s="545"/>
      <c r="AM61" s="545"/>
      <c r="AN61" s="502"/>
      <c r="AO61" s="502"/>
      <c r="AP61" s="502"/>
      <c r="AQ61" s="502"/>
      <c r="AR61" s="502"/>
      <c r="AS61" s="502"/>
      <c r="AT61" s="502"/>
      <c r="AU61" s="502"/>
      <c r="AV61" s="502"/>
      <c r="AW61" s="502"/>
      <c r="AX61" s="502"/>
      <c r="AY61" s="502"/>
      <c r="AZ61" s="502"/>
      <c r="BA61" s="502"/>
      <c r="BB61" s="502"/>
      <c r="BC61" s="502"/>
      <c r="BD61" s="502"/>
      <c r="BE61" s="502"/>
      <c r="BF61" s="502"/>
    </row>
    <row r="62" spans="1:58" s="503" customFormat="1" ht="11.25" x14ac:dyDescent="0.2">
      <c r="A62" s="583">
        <v>16</v>
      </c>
      <c r="B62" s="443" t="str">
        <f t="shared" si="7"/>
        <v/>
      </c>
      <c r="C62" s="444" t="str">
        <f t="shared" si="8"/>
        <v/>
      </c>
      <c r="D62" s="3" t="str">
        <f t="shared" si="9"/>
        <v/>
      </c>
      <c r="E62" s="507" t="str">
        <v/>
      </c>
      <c r="F62" s="458" t="str">
        <v/>
      </c>
      <c r="G62" s="458" t="str">
        <v/>
      </c>
      <c r="H62" s="458" t="str">
        <v/>
      </c>
      <c r="I62" s="458" t="str">
        <v/>
      </c>
      <c r="J62" s="458" t="str">
        <v/>
      </c>
      <c r="K62" s="458" t="str">
        <v/>
      </c>
      <c r="L62" s="458" t="str">
        <v/>
      </c>
      <c r="M62" s="458" t="str">
        <v/>
      </c>
      <c r="N62" s="458" t="str">
        <v/>
      </c>
      <c r="O62" s="458" t="str">
        <v/>
      </c>
      <c r="P62" s="458" t="str">
        <v/>
      </c>
      <c r="Q62" s="458" t="str">
        <v/>
      </c>
      <c r="R62" s="458" t="str">
        <v/>
      </c>
      <c r="S62" s="458" t="str">
        <f t="array" ref="S62:S75">TRANSPOSE(T61:AG61)</f>
        <v/>
      </c>
      <c r="T62" s="510"/>
      <c r="U62" s="496" t="str">
        <f>IF(OR($B$22="",$D$22&lt;&gt;"",$D$21&lt;&gt;""),"",IF(AND(U$21=1,$T$22=1),"S+",IF(AND(U$21=-1,$T$22=-1),"R–",IF(AND(U$21="",$T$22=""),"IR",""))))</f>
        <v/>
      </c>
      <c r="V62" s="496" t="str">
        <f>IF(OR($B$23="",$D$23&lt;&gt;"",$D$21&lt;&gt;""),"",IF(AND(V$21=1,$T$23=1),"S+",IF(AND(V$21=-1,$T$23=-1),"R–",IF(AND(V$21="",$T$23=""),"IR",""))))</f>
        <v/>
      </c>
      <c r="W62" s="496" t="str">
        <f>IF(OR($B$24="",$D$24&lt;&gt;"",$D$21&lt;&gt;""),"",IF(AND(W$21=1,$T$24=1),"S+",IF(AND(W$21=-1,$T$24=-1),"R–",IF(AND(W$21="",$T$24=""),"IR",""))))</f>
        <v/>
      </c>
      <c r="X62" s="496" t="str">
        <f>IF(OR($B$25="",$D$25&lt;&gt;"",$D$21&lt;&gt;""),"",IF(AND(X$21=1,$T$25=1),"S+",IF(AND(X$21=-1,$T$25=-1),"R–",IF(AND(X$21="",$T$25=""),"IR",""))))</f>
        <v/>
      </c>
      <c r="Y62" s="496" t="str">
        <f>IF(OR($B$26="",$D$26&lt;&gt;"",$D$21&lt;&gt;""),"",IF(AND(Y$21=1,$T$26=1),"S+",IF(AND(Y$21=-1,$T$26=-1),"R–",IF(AND(Y$21="",$T$26=""),"IR",""))))</f>
        <v/>
      </c>
      <c r="Z62" s="496" t="str">
        <f>IF(OR($B$27="",$D$27&lt;&gt;"",$D$21&lt;&gt;""),"",IF(AND(Z$21=1,$T$27=1),"S+",IF(AND(Z$21=-1,$T$27=-1),"R–",IF(AND(Z$21="",$T$27=""),"IR",""))))</f>
        <v/>
      </c>
      <c r="AA62" s="496" t="str">
        <f>IF(OR($B$28="",$D$28&lt;&gt;"",$D$21&lt;&gt;""),"",IF(AND(AA$21=1,$T$28=1),"S+",IF(AND(AA$21=-1,$T$28=-1),"R–",IF(AND(AA$21="",$T$28=""),"IR",""))))</f>
        <v/>
      </c>
      <c r="AB62" s="496" t="str">
        <f>IF(OR($B$29="",$D$29&lt;&gt;"",$D$21&lt;&gt;""),"",IF(AND(AB$21=1,$T$29=1),"S+",IF(AND(AB$21=-1,$T$29=-1),"R–",IF(AND(AB$21="",$T$29=""),"IR",""))))</f>
        <v/>
      </c>
      <c r="AC62" s="496" t="str">
        <f>IF(OR($B$30="",$D$30&lt;&gt;"",$D$21&lt;&gt;""),"",IF(AND(AC$21=1,$T$30=1),"S+",IF(AND(AC$21=-1,$T$30=-1),"R–",IF(AND(AC$21="",$T$30=""),"IR",""))))</f>
        <v/>
      </c>
      <c r="AD62" s="496" t="str">
        <f>IF(OR($B$31="",$D$31&lt;&gt;"",$D$21&lt;&gt;""),"",IF(AND(AD$21=1,$T$31=1),"S+",IF(AND(AD$21=-1,$T$31=-1),"R–",IF(AND(AD$21="",$T$31=""),"IR",""))))</f>
        <v/>
      </c>
      <c r="AE62" s="496" t="str">
        <f>IF(OR($B$32="",$D$32&lt;&gt;"",$D$21&lt;&gt;""),"",IF(AND(AE$21=1,$T$32=1),"S+",IF(AND(AE$21=-1,$T$32=-1),"R–",IF(AND(AE$21="",$T$32=""),"IR",""))))</f>
        <v/>
      </c>
      <c r="AF62" s="496" t="str">
        <f>IF(OR($B$33="",$D$33&lt;&gt;"",$D$21&lt;&gt;""),"",IF(AND(AF$21=1,$T$33=1),"S+",IF(AND(AF$21=-1,$T$33=-1),"R–",IF(AND(AF$21="",$T$33=""),"IR",""))))</f>
        <v/>
      </c>
      <c r="AG62" s="505" t="str">
        <f>IF(OR($B$34="",$D$34&lt;&gt;"",$D$21&lt;&gt;""),"",IF(AND(AG$21=1,$T$34=1),"S+",IF(AND(AG$21=-1,$T$34=-1),"R–",IF(AND(AG$21="",$T$34=""),"IR",""))))</f>
        <v/>
      </c>
      <c r="AH62" s="506" t="str">
        <f>IF(OR($B62="",$D62&lt;&gt;""),"",COUNTIF($U62:$AG62,AH$45)+COUNTIF($T47:$T61,AH$45))</f>
        <v/>
      </c>
      <c r="AI62" s="444" t="str">
        <f>IF(OR($B62="",$D62&lt;&gt;""),"",COUNTIF($U62:$AG62,AI$45)+COUNTIF($T47:$T61,AI$45))</f>
        <v/>
      </c>
      <c r="AJ62" s="3" t="str">
        <f>IF(OR($B62="",$D62&lt;&gt;""),"",COUNTIF($U62:$AG62,AJ$45)+COUNTIF($T47:$T61,AJ$45))</f>
        <v/>
      </c>
      <c r="AK62" s="545"/>
      <c r="AL62" s="545"/>
      <c r="AM62" s="545"/>
      <c r="AN62" s="502"/>
      <c r="AO62" s="502"/>
      <c r="AP62" s="502"/>
      <c r="AQ62" s="502"/>
      <c r="AR62" s="502"/>
      <c r="AS62" s="502"/>
      <c r="AT62" s="502"/>
      <c r="AU62" s="502"/>
      <c r="AV62" s="502"/>
      <c r="AW62" s="502"/>
      <c r="AX62" s="502"/>
      <c r="AY62" s="502"/>
      <c r="AZ62" s="502"/>
      <c r="BA62" s="502"/>
      <c r="BB62" s="502"/>
      <c r="BC62" s="502"/>
      <c r="BD62" s="502"/>
      <c r="BE62" s="502"/>
      <c r="BF62" s="502"/>
    </row>
    <row r="63" spans="1:58" s="503" customFormat="1" ht="11.25" x14ac:dyDescent="0.2">
      <c r="A63" s="583">
        <v>17</v>
      </c>
      <c r="B63" s="443" t="str">
        <f t="shared" si="7"/>
        <v/>
      </c>
      <c r="C63" s="444" t="str">
        <f t="shared" si="8"/>
        <v/>
      </c>
      <c r="D63" s="3" t="str">
        <f t="shared" si="9"/>
        <v/>
      </c>
      <c r="E63" s="507" t="str">
        <v/>
      </c>
      <c r="F63" s="458" t="str">
        <v/>
      </c>
      <c r="G63" s="458" t="str">
        <v/>
      </c>
      <c r="H63" s="458" t="str">
        <v/>
      </c>
      <c r="I63" s="458" t="str">
        <v/>
      </c>
      <c r="J63" s="458" t="str">
        <v/>
      </c>
      <c r="K63" s="458" t="str">
        <v/>
      </c>
      <c r="L63" s="458" t="str">
        <v/>
      </c>
      <c r="M63" s="458" t="str">
        <v/>
      </c>
      <c r="N63" s="458" t="str">
        <v/>
      </c>
      <c r="O63" s="458" t="str">
        <v/>
      </c>
      <c r="P63" s="458" t="str">
        <v/>
      </c>
      <c r="Q63" s="458" t="str">
        <v/>
      </c>
      <c r="R63" s="458" t="str">
        <v/>
      </c>
      <c r="S63" s="458" t="str">
        <v/>
      </c>
      <c r="T63" s="458" t="str">
        <f t="array" ref="T63:T75">TRANSPOSE(U62:AG62)</f>
        <v/>
      </c>
      <c r="U63" s="510"/>
      <c r="V63" s="496" t="str">
        <f>IF(OR($B$23="",$D$23&lt;&gt;"",$D$22&lt;&gt;""),"",IF(AND(V$22=1,$U$23=1),"S+",IF(AND(V$22=-1,$U$23=-1),"R–",IF(AND(V$22="",$U$23=""),"IR",""))))</f>
        <v/>
      </c>
      <c r="W63" s="496" t="str">
        <f>IF(OR($B$24="",$D$24&lt;&gt;"",$D$22&lt;&gt;""),"",IF(AND(W$22=1,$U$24=1),"S+",IF(AND(W$22=-1,$U$24=-1),"R–",IF(AND(W$22="",$U$24=""),"IR",""))))</f>
        <v/>
      </c>
      <c r="X63" s="496" t="str">
        <f>IF(OR($B$25="",$D$25&lt;&gt;"",$D$22&lt;&gt;""),"",IF(AND(X$22=1,$U$25=1),"S+",IF(AND(X$22=-1,$U$25=-1),"R–",IF(AND(X$22="",$U$25=""),"IR",""))))</f>
        <v/>
      </c>
      <c r="Y63" s="496" t="str">
        <f>IF(OR($B$26="",$D$26&lt;&gt;"",$D$22&lt;&gt;""),"",IF(AND(Y$22=1,$U$26=1),"S+",IF(AND(Y$22=-1,$U$26=-1),"R–",IF(AND(Y$22="",$U$26=""),"IR",""))))</f>
        <v/>
      </c>
      <c r="Z63" s="496" t="str">
        <f>IF(OR($B$27="",$D$27&lt;&gt;"",$D$22&lt;&gt;""),"",IF(AND(Z$22=1,$U$27=1),"S+",IF(AND(Z$22=-1,$U$27=-1),"R–",IF(AND(Z$22="",$U$27=""),"IR",""))))</f>
        <v/>
      </c>
      <c r="AA63" s="496" t="str">
        <f>IF(OR($B$28="",$D$28&lt;&gt;"",$D$22&lt;&gt;""),"",IF(AND(AA$22=1,$U$28=1),"S+",IF(AND(AA$22=-1,$U$28=-1),"R–",IF(AND(AA$22="",$U$28=""),"IR",""))))</f>
        <v/>
      </c>
      <c r="AB63" s="496" t="str">
        <f>IF(OR($B$29="",$D$29&lt;&gt;"",$D$22&lt;&gt;""),"",IF(AND(AB$22=1,$U$29=1),"S+",IF(AND(AB$22=-1,$U$29=-1),"R–",IF(AND(AB$22="",$U$29=""),"IR",""))))</f>
        <v/>
      </c>
      <c r="AC63" s="496" t="str">
        <f>IF(OR($B$30="",$D$30&lt;&gt;"",$D$22&lt;&gt;""),"",IF(AND(AC$22=1,$U$30=1),"S+",IF(AND(AC$22=-1,$U$30=-1),"R–",IF(AND(AC$22="",$U$30=""),"IR",""))))</f>
        <v/>
      </c>
      <c r="AD63" s="496" t="str">
        <f>IF(OR($B$31="",$D$31&lt;&gt;"",$D$22&lt;&gt;""),"",IF(AND(AD$22=1,$U$31=1),"S+",IF(AND(AD$22=-1,$U$31=-1),"R–",IF(AND(AD$22="",$U$31=""),"IR",""))))</f>
        <v/>
      </c>
      <c r="AE63" s="496" t="str">
        <f>IF(OR($B$32="",$D$32&lt;&gt;"",$D$22&lt;&gt;""),"",IF(AND(AE$22=1,$U$32=1),"S+",IF(AND(AE$22=-1,$U$32=-1),"R–",IF(AND(AE$22="",$U$32=""),"IR",""))))</f>
        <v/>
      </c>
      <c r="AF63" s="496" t="str">
        <f>IF(OR($B$33="",$D$33&lt;&gt;"",$D$22&lt;&gt;""),"",IF(AND(AF$22=1,$U$33=1),"S+",IF(AND(AF$22=-1,$U$33=-1),"R–",IF(AND(AF$22="",$U$33=""),"IR",""))))</f>
        <v/>
      </c>
      <c r="AG63" s="505" t="str">
        <f>IF(OR($B$34="",$D$34&lt;&gt;"",$D$22&lt;&gt;""),"",IF(AND(AG$22=1,$U$34=1),"S+",IF(AND(AG$22=-1,$U$34=-1),"R–",IF(AND(AG$22="",$U$34=""),"IR",""))))</f>
        <v/>
      </c>
      <c r="AH63" s="506" t="str">
        <f>IF(OR($B63="",$D63&lt;&gt;""),"",COUNTIF($V63:$AG63,AH$45)+COUNTIF($U47:$U62,AH$45))</f>
        <v/>
      </c>
      <c r="AI63" s="444" t="str">
        <f>IF(OR($B63="",$D63&lt;&gt;""),"",COUNTIF($V63:$AG63,AI$45)+COUNTIF($U47:$U62,AI$45))</f>
        <v/>
      </c>
      <c r="AJ63" s="3" t="str">
        <f>IF(OR($B63="",$D63&lt;&gt;""),"",COUNTIF($V63:$AG63,AJ$45)+COUNTIF($U47:$U62,AJ$45))</f>
        <v/>
      </c>
      <c r="AK63" s="545"/>
      <c r="AL63" s="545"/>
      <c r="AM63" s="545"/>
      <c r="AN63" s="502"/>
      <c r="AO63" s="502"/>
      <c r="AP63" s="502"/>
      <c r="AQ63" s="502"/>
      <c r="AR63" s="502"/>
      <c r="AS63" s="502"/>
      <c r="AT63" s="502"/>
      <c r="AU63" s="502"/>
      <c r="AV63" s="502"/>
      <c r="AW63" s="502"/>
      <c r="AX63" s="502"/>
      <c r="AY63" s="502"/>
      <c r="AZ63" s="502"/>
      <c r="BA63" s="502"/>
      <c r="BB63" s="502"/>
      <c r="BC63" s="502"/>
      <c r="BD63" s="502"/>
      <c r="BE63" s="502"/>
      <c r="BF63" s="502"/>
    </row>
    <row r="64" spans="1:58" s="503" customFormat="1" ht="11.25" x14ac:dyDescent="0.2">
      <c r="A64" s="583">
        <v>18</v>
      </c>
      <c r="B64" s="443" t="str">
        <f t="shared" si="7"/>
        <v/>
      </c>
      <c r="C64" s="444" t="str">
        <f t="shared" si="8"/>
        <v/>
      </c>
      <c r="D64" s="3" t="str">
        <f t="shared" si="9"/>
        <v/>
      </c>
      <c r="E64" s="507" t="str">
        <v/>
      </c>
      <c r="F64" s="458" t="str">
        <v/>
      </c>
      <c r="G64" s="458" t="str">
        <v/>
      </c>
      <c r="H64" s="458" t="str">
        <v/>
      </c>
      <c r="I64" s="458" t="str">
        <v/>
      </c>
      <c r="J64" s="458" t="str">
        <v/>
      </c>
      <c r="K64" s="458" t="str">
        <v/>
      </c>
      <c r="L64" s="458" t="str">
        <v/>
      </c>
      <c r="M64" s="458" t="str">
        <v/>
      </c>
      <c r="N64" s="458" t="str">
        <v/>
      </c>
      <c r="O64" s="458" t="str">
        <v/>
      </c>
      <c r="P64" s="458" t="str">
        <v/>
      </c>
      <c r="Q64" s="458" t="str">
        <v/>
      </c>
      <c r="R64" s="458" t="str">
        <v/>
      </c>
      <c r="S64" s="458" t="str">
        <v/>
      </c>
      <c r="T64" s="458" t="str">
        <v/>
      </c>
      <c r="U64" s="458" t="str">
        <f t="array" ref="U64:U75">TRANSPOSE(V63:AG63)</f>
        <v/>
      </c>
      <c r="V64" s="510"/>
      <c r="W64" s="496" t="str">
        <f>IF(OR($B$24="",$D$24&lt;&gt;"",$D$23&lt;&gt;""),"",IF(AND(W$23=1,$V$24=1),"S+",IF(AND(W$23=-1,$V$24=-1),"R–",IF(AND(W$23="",$V$24=""),"IR",""))))</f>
        <v/>
      </c>
      <c r="X64" s="496" t="str">
        <f>IF(OR($B$25="",$D$25&lt;&gt;"",$D$23&lt;&gt;""),"",IF(AND(X$23=1,$V$25=1),"S+",IF(AND(X$23=-1,$V$25=-1),"R–",IF(AND(X$23="",$V$25=""),"IR",""))))</f>
        <v/>
      </c>
      <c r="Y64" s="496" t="str">
        <f>IF(OR($B$26="",$D$26&lt;&gt;"",$D$23&lt;&gt;""),"",IF(AND(Y$23=1,$V$26=1),"S+",IF(AND(Y$23=-1,$V$26=-1),"R–",IF(AND(Y$23="",$V$26=""),"IR",""))))</f>
        <v/>
      </c>
      <c r="Z64" s="496" t="str">
        <f>IF(OR($B$27="",$D$27&lt;&gt;"",$D$23&lt;&gt;""),"",IF(AND(Z$23=1,$V$27=1),"S+",IF(AND(Z$23=-1,$V$27=-1),"R–",IF(AND(Z$23="",$V$27=""),"IR",""))))</f>
        <v/>
      </c>
      <c r="AA64" s="496" t="str">
        <f>IF(OR($B$28="",$D$28&lt;&gt;"",$D$23&lt;&gt;""),"",IF(AND(AA$23=1,$V$28=1),"S+",IF(AND(AA$23=-1,$V$28=-1),"R–",IF(AND(AA$23="",$V$28=""),"IR",""))))</f>
        <v/>
      </c>
      <c r="AB64" s="496" t="str">
        <f>IF(OR($B$29="",$D$29&lt;&gt;"",$D$23&lt;&gt;""),"",IF(AND(AB$23=1,$V$29=1),"S+",IF(AND(AB$23=-1,$V$29=-1),"R–",IF(AND(AB$23="",$V$29=""),"IR",""))))</f>
        <v/>
      </c>
      <c r="AC64" s="496" t="str">
        <f>IF(OR($B$30="",$D$30&lt;&gt;"",$D$23&lt;&gt;""),"",IF(AND(AC$23=1,$V$30=1),"S+",IF(AND(AC$23=-1,$V$30=-1),"R–",IF(AND(AC$23="",$V$30=""),"IR",""))))</f>
        <v/>
      </c>
      <c r="AD64" s="496" t="str">
        <f>IF(OR($B$31="",$D$31&lt;&gt;"",$D$23&lt;&gt;""),"",IF(AND(AD$23=1,$V$31=1),"S+",IF(AND(AD$23=-1,$V$31=-1),"R–",IF(AND(AD$23="",$V$31=""),"IR",""))))</f>
        <v/>
      </c>
      <c r="AE64" s="496" t="str">
        <f>IF(OR($B$32="",$D$32&lt;&gt;"",$D$23&lt;&gt;""),"",IF(AND(AE$23=1,$V$32=1),"S+",IF(AND(AE$23=-1,$V$32=-1),"R–",IF(AND(AE$23="",$V$32=""),"IR",""))))</f>
        <v/>
      </c>
      <c r="AF64" s="496" t="str">
        <f>IF(OR($B$33="",$D$33&lt;&gt;"",$D$23&lt;&gt;""),"",IF(AND(AF$23=1,$V$33=1),"S+",IF(AND(AF$23=-1,$V$33=-1),"R–",IF(AND(AF$23="",$V$33=""),"IR",""))))</f>
        <v/>
      </c>
      <c r="AG64" s="505" t="str">
        <f>IF(OR($B$34="",$D$34&lt;&gt;"",$D$23&lt;&gt;""),"",IF(AND(AG$23=1,$V$34=1),"S+",IF(AND(AG$23=-1,$V$34=-1),"R–",IF(AND(AG$23="",$V$34=""),"IR",""))))</f>
        <v/>
      </c>
      <c r="AH64" s="506" t="str">
        <f>IF(OR($B64="",$D64&lt;&gt;""),"",COUNTIF($W64:$AG64,AH$45)+COUNTIF($V47:$V63,AH$45))</f>
        <v/>
      </c>
      <c r="AI64" s="444" t="str">
        <f>IF(OR($B64="",$D64&lt;&gt;""),"",COUNTIF($W64:$AG64,AI$45)+COUNTIF($V47:$V63,AI$45))</f>
        <v/>
      </c>
      <c r="AJ64" s="3" t="str">
        <f>IF(OR($B64="",$D64&lt;&gt;""),"",COUNTIF($W64:$AG64,AJ$45)+COUNTIF($V47:$V63,AJ$45))</f>
        <v/>
      </c>
      <c r="AK64" s="545"/>
      <c r="AL64" s="545"/>
      <c r="AM64" s="545"/>
      <c r="AN64" s="502"/>
      <c r="AO64" s="502"/>
      <c r="AP64" s="502"/>
      <c r="AQ64" s="502"/>
      <c r="AR64" s="502"/>
      <c r="AS64" s="502"/>
      <c r="AT64" s="502"/>
      <c r="AU64" s="502"/>
      <c r="AV64" s="502"/>
      <c r="AW64" s="502"/>
      <c r="AX64" s="502"/>
      <c r="AY64" s="502"/>
      <c r="AZ64" s="502"/>
      <c r="BA64" s="502"/>
      <c r="BB64" s="502"/>
      <c r="BC64" s="502"/>
      <c r="BD64" s="502"/>
      <c r="BE64" s="502"/>
      <c r="BF64" s="502"/>
    </row>
    <row r="65" spans="1:58" s="503" customFormat="1" ht="11.25" x14ac:dyDescent="0.2">
      <c r="A65" s="583">
        <v>19</v>
      </c>
      <c r="B65" s="443" t="str">
        <f t="shared" si="7"/>
        <v/>
      </c>
      <c r="C65" s="444" t="str">
        <f t="shared" si="8"/>
        <v/>
      </c>
      <c r="D65" s="3" t="str">
        <f t="shared" si="9"/>
        <v/>
      </c>
      <c r="E65" s="507" t="str">
        <v/>
      </c>
      <c r="F65" s="458" t="str">
        <v/>
      </c>
      <c r="G65" s="458" t="str">
        <v/>
      </c>
      <c r="H65" s="458" t="str">
        <v/>
      </c>
      <c r="I65" s="458" t="str">
        <v/>
      </c>
      <c r="J65" s="458" t="str">
        <v/>
      </c>
      <c r="K65" s="458" t="str">
        <v/>
      </c>
      <c r="L65" s="458" t="str">
        <v/>
      </c>
      <c r="M65" s="458" t="str">
        <v/>
      </c>
      <c r="N65" s="458" t="str">
        <v/>
      </c>
      <c r="O65" s="458" t="str">
        <v/>
      </c>
      <c r="P65" s="458" t="str">
        <v/>
      </c>
      <c r="Q65" s="458" t="str">
        <v/>
      </c>
      <c r="R65" s="458" t="str">
        <v/>
      </c>
      <c r="S65" s="458" t="str">
        <v/>
      </c>
      <c r="T65" s="458" t="str">
        <v/>
      </c>
      <c r="U65" s="458" t="str">
        <v/>
      </c>
      <c r="V65" s="458" t="str">
        <f t="array" ref="V65:V75">TRANSPOSE(W64:AG64)</f>
        <v/>
      </c>
      <c r="W65" s="510"/>
      <c r="X65" s="496" t="str">
        <f>IF(OR($B$25="",$D$25&lt;&gt;"",$D$24&lt;&gt;""),"",IF(AND(X$24=1,$W$25=1),"S+",IF(AND(X$24=-1,$W$25=-1),"R–",IF(AND(X$24="",$W$25=""),"IR",""))))</f>
        <v/>
      </c>
      <c r="Y65" s="496" t="str">
        <f>IF(OR($B$26="",$D$26&lt;&gt;"",$D$24&lt;&gt;""),"",IF(AND(Y$24=1,$W$26=1),"S+",IF(AND(Y$24=-1,$W$26=-1),"R–",IF(AND(Y$24="",$W$26=""),"IR",""))))</f>
        <v/>
      </c>
      <c r="Z65" s="496" t="str">
        <f>IF(OR($B$27="",$D$27&lt;&gt;"",$D$24&lt;&gt;""),"",IF(AND(Z$24=1,$W$27=1),"S+",IF(AND(Z$24=-1,$W$27=-1),"R–",IF(AND(Z$24="",$W$27=""),"IR",""))))</f>
        <v/>
      </c>
      <c r="AA65" s="496" t="str">
        <f>IF(OR($B$28="",$D$28&lt;&gt;"",$D$24&lt;&gt;""),"",IF(AND(AA$24=1,$W$28=1),"S+",IF(AND(AA$24=-1,$W$28=-1),"R–",IF(AND(AA$24="",$W$28=""),"IR",""))))</f>
        <v/>
      </c>
      <c r="AB65" s="496" t="str">
        <f>IF(OR($B$29="",$D$29&lt;&gt;"",$D$24&lt;&gt;""),"",IF(AND(AB$24=1,$W$29=1),"S+",IF(AND(AB$24=-1,$W$29=-1),"R–",IF(AND(AB$24="",$W$29=""),"IR",""))))</f>
        <v/>
      </c>
      <c r="AC65" s="496" t="str">
        <f>IF(OR($B$30="",$D$30&lt;&gt;"",$D$24&lt;&gt;""),"",IF(AND(AC$24=1,$W$30=1),"S+",IF(AND(AC$24=-1,$W$30=-1),"R–",IF(AND(AC$24="",$W$30=""),"IR",""))))</f>
        <v/>
      </c>
      <c r="AD65" s="496" t="str">
        <f>IF(OR($B$31="",$D$31&lt;&gt;"",$D$24&lt;&gt;""),"",IF(AND(AD$24=1,$W$31=1),"S+",IF(AND(AD$24=-1,$W$31=-1),"R–",IF(AND(AD$24="",$W$31=""),"IR",""))))</f>
        <v/>
      </c>
      <c r="AE65" s="496" t="str">
        <f>IF(OR($B$32="",$D$32&lt;&gt;"",$D$24&lt;&gt;""),"",IF(AND(AE$24=1,$W$32=1),"S+",IF(AND(AE$24=-1,$W$32=-1),"R–",IF(AND(AE$24="",$W$32=""),"IR",""))))</f>
        <v/>
      </c>
      <c r="AF65" s="496" t="str">
        <f>IF(OR($B$33="",$D$33&lt;&gt;"",$D$24&lt;&gt;""),"",IF(AND(AF$24=1,$W$33=1),"S+",IF(AND(AF$24=-1,$W$33=-1),"R–",IF(AND(AF$24="",$W$33=""),"IR",""))))</f>
        <v/>
      </c>
      <c r="AG65" s="505" t="str">
        <f>IF(OR($B$34="",$D$34&lt;&gt;"",$D$24&lt;&gt;""),"",IF(AND(AG$24=1,$W$34=1),"S+",IF(AND(AG$24=-1,$W$34=-1),"R–",IF(AND(AG$24="",$W$34=""),"IR",""))))</f>
        <v/>
      </c>
      <c r="AH65" s="506" t="str">
        <f>IF(OR($B65="",$D65&lt;&gt;""),"",COUNTIF($X65:$AG65,AH$45)+COUNTIF($W47:$W64,AH$45))</f>
        <v/>
      </c>
      <c r="AI65" s="444" t="str">
        <f>IF(OR($B65="",$D65&lt;&gt;""),"",COUNTIF($X65:$AG65,AI$45)+COUNTIF($W47:$W64,AI$45))</f>
        <v/>
      </c>
      <c r="AJ65" s="3" t="str">
        <f>IF(OR($B65="",$D65&lt;&gt;""),"",COUNTIF($X65:$AG65,AJ$45)+COUNTIF($W47:$W64,AJ$45))</f>
        <v/>
      </c>
      <c r="AK65" s="545"/>
      <c r="AL65" s="545"/>
      <c r="AM65" s="545"/>
      <c r="AN65" s="502"/>
      <c r="AO65" s="502"/>
      <c r="AP65" s="502"/>
      <c r="AQ65" s="502"/>
      <c r="AR65" s="502"/>
      <c r="AS65" s="502"/>
      <c r="AT65" s="502"/>
      <c r="AU65" s="502"/>
      <c r="AV65" s="502"/>
      <c r="AW65" s="502"/>
      <c r="AX65" s="502"/>
      <c r="AY65" s="502"/>
      <c r="AZ65" s="502"/>
      <c r="BA65" s="502"/>
      <c r="BB65" s="502"/>
      <c r="BC65" s="502"/>
      <c r="BD65" s="502"/>
      <c r="BE65" s="502"/>
      <c r="BF65" s="502"/>
    </row>
    <row r="66" spans="1:58" s="503" customFormat="1" ht="11.25" x14ac:dyDescent="0.2">
      <c r="A66" s="583">
        <v>20</v>
      </c>
      <c r="B66" s="443" t="str">
        <f t="shared" si="7"/>
        <v/>
      </c>
      <c r="C66" s="444" t="str">
        <f t="shared" si="8"/>
        <v/>
      </c>
      <c r="D66" s="3" t="str">
        <f t="shared" si="9"/>
        <v/>
      </c>
      <c r="E66" s="507" t="str">
        <v/>
      </c>
      <c r="F66" s="458" t="str">
        <v/>
      </c>
      <c r="G66" s="458" t="str">
        <v/>
      </c>
      <c r="H66" s="458" t="str">
        <v/>
      </c>
      <c r="I66" s="458" t="str">
        <v/>
      </c>
      <c r="J66" s="458" t="str">
        <v/>
      </c>
      <c r="K66" s="458" t="str">
        <v/>
      </c>
      <c r="L66" s="458" t="str">
        <v/>
      </c>
      <c r="M66" s="458" t="str">
        <v/>
      </c>
      <c r="N66" s="458" t="str">
        <v/>
      </c>
      <c r="O66" s="458" t="str">
        <v/>
      </c>
      <c r="P66" s="458" t="str">
        <v/>
      </c>
      <c r="Q66" s="458" t="str">
        <v/>
      </c>
      <c r="R66" s="458" t="str">
        <v/>
      </c>
      <c r="S66" s="458" t="str">
        <v/>
      </c>
      <c r="T66" s="458" t="str">
        <v/>
      </c>
      <c r="U66" s="458" t="str">
        <v/>
      </c>
      <c r="V66" s="458" t="str">
        <v/>
      </c>
      <c r="W66" s="458" t="str">
        <f t="array" ref="W66:W75">TRANSPOSE(X65:AG65)</f>
        <v/>
      </c>
      <c r="X66" s="510"/>
      <c r="Y66" s="496" t="str">
        <f>IF(OR($B$26="",$D$26&lt;&gt;"",$D$25&lt;&gt;""),"",IF(AND(Y$25=1,$X$26=1),"S+",IF(AND(Y$25=-1,$X$26=-1),"R–",IF(AND(Y$25="",$X$26=""),"IR",""))))</f>
        <v/>
      </c>
      <c r="Z66" s="496" t="str">
        <f>IF(OR($B$27="",$D$27&lt;&gt;"",$D$25&lt;&gt;""),"",IF(AND(Z$25=1,$X$27=1),"S+",IF(AND(Z$25=-1,$X$27=-1),"R–",IF(AND(Z$25="",$X$27=""),"IR",""))))</f>
        <v/>
      </c>
      <c r="AA66" s="496" t="str">
        <f>IF(OR($B$28="",$D$28&lt;&gt;"",$D$25&lt;&gt;""),"",IF(AND(AA$25=1,$X$28=1),"S+",IF(AND(AA$25=-1,$X$28=-1),"R–",IF(AND(AA$25="",$X$28=""),"IR",""))))</f>
        <v/>
      </c>
      <c r="AB66" s="496" t="str">
        <f>IF(OR($B$29="",$D$29&lt;&gt;"",$D$25&lt;&gt;""),"",IF(AND(AB$25=1,$X$29=1),"S+",IF(AND(AB$25=-1,$X$29=-1),"R–",IF(AND(AB$25="",$X$29=""),"IR",""))))</f>
        <v/>
      </c>
      <c r="AC66" s="496" t="str">
        <f>IF(OR($B$30="",$D$30&lt;&gt;"",$D$25&lt;&gt;""),"",IF(AND(AC$25=1,$X$30=1),"S+",IF(AND(AC$25=-1,$X$30=-1),"R–",IF(AND(AC$25="",$X$30=""),"IR",""))))</f>
        <v/>
      </c>
      <c r="AD66" s="496" t="str">
        <f>IF(OR($B$31="",$D$31&lt;&gt;"",$D$25&lt;&gt;""),"",IF(AND(AD$25=1,$X$31=1),"S+",IF(AND(AD$25=-1,$X$31=-1),"R–",IF(AND(AD$25="",$X$31=""),"IR",""))))</f>
        <v/>
      </c>
      <c r="AE66" s="496" t="str">
        <f>IF(OR($B$32="",$D$32&lt;&gt;"",$D$25&lt;&gt;""),"",IF(AND(AE$25=1,$X$32=1),"S+",IF(AND(AE$25=-1,$X$32=-1),"R–",IF(AND(AE$25="",$X$32=""),"IR",""))))</f>
        <v/>
      </c>
      <c r="AF66" s="496" t="str">
        <f>IF(OR($B$33="",$D$33&lt;&gt;"",$D$25&lt;&gt;""),"",IF(AND(AF$25=1,$X$33=1),"S+",IF(AND(AF$25=-1,$X$33=-1),"R–",IF(AND(AF$25="",$X$33=""),"IR",""))))</f>
        <v/>
      </c>
      <c r="AG66" s="505" t="str">
        <f>IF(OR($B$34="",$D$34&lt;&gt;"",$D$25&lt;&gt;""),"",IF(AND(AG$25=1,$X$34=1),"S+",IF(AND(AG$25=-1,$X$34=-1),"R–",IF(AND(AG$25="",$X$34=""),"IR",""))))</f>
        <v/>
      </c>
      <c r="AH66" s="506" t="str">
        <f>IF(OR($B66="",$D66&lt;&gt;""),"",COUNTIF($Y66:$AG66,AH$45)+COUNTIF($X47:$X65,AH$45))</f>
        <v/>
      </c>
      <c r="AI66" s="444" t="str">
        <f>IF(OR($B66="",$D66&lt;&gt;""),"",COUNTIF($Y66:$AG66,AI$45)+COUNTIF($X47:$X65,AI$45))</f>
        <v/>
      </c>
      <c r="AJ66" s="3" t="str">
        <f>IF(OR($B66="",$D66&lt;&gt;""),"",COUNTIF($Y66:$AG66,AJ$45)+COUNTIF($X47:$X65,AJ$45))</f>
        <v/>
      </c>
      <c r="AK66" s="545"/>
      <c r="AL66" s="545"/>
      <c r="AM66" s="545"/>
      <c r="AN66" s="502"/>
      <c r="AO66" s="502"/>
      <c r="AP66" s="502"/>
      <c r="AQ66" s="502"/>
      <c r="AR66" s="502"/>
      <c r="AS66" s="502"/>
      <c r="AT66" s="502"/>
      <c r="AU66" s="502"/>
      <c r="AV66" s="502"/>
      <c r="AW66" s="502"/>
      <c r="AX66" s="502"/>
      <c r="AY66" s="502"/>
      <c r="AZ66" s="502"/>
      <c r="BA66" s="502"/>
      <c r="BB66" s="502"/>
      <c r="BC66" s="502"/>
      <c r="BD66" s="502"/>
      <c r="BE66" s="502"/>
      <c r="BF66" s="502"/>
    </row>
    <row r="67" spans="1:58" s="503" customFormat="1" ht="11.25" x14ac:dyDescent="0.2">
      <c r="A67" s="583">
        <v>21</v>
      </c>
      <c r="B67" s="443" t="str">
        <f t="shared" si="7"/>
        <v/>
      </c>
      <c r="C67" s="444" t="str">
        <f t="shared" si="8"/>
        <v/>
      </c>
      <c r="D67" s="3" t="str">
        <f t="shared" si="9"/>
        <v/>
      </c>
      <c r="E67" s="507" t="str">
        <v/>
      </c>
      <c r="F67" s="458" t="str">
        <v/>
      </c>
      <c r="G67" s="458" t="str">
        <v/>
      </c>
      <c r="H67" s="458" t="str">
        <v/>
      </c>
      <c r="I67" s="458" t="str">
        <v/>
      </c>
      <c r="J67" s="458" t="str">
        <v/>
      </c>
      <c r="K67" s="458" t="str">
        <v/>
      </c>
      <c r="L67" s="458" t="str">
        <v/>
      </c>
      <c r="M67" s="458" t="str">
        <v/>
      </c>
      <c r="N67" s="458" t="str">
        <v/>
      </c>
      <c r="O67" s="458" t="str">
        <v/>
      </c>
      <c r="P67" s="458" t="str">
        <v/>
      </c>
      <c r="Q67" s="458" t="str">
        <v/>
      </c>
      <c r="R67" s="458" t="str">
        <v/>
      </c>
      <c r="S67" s="458" t="str">
        <v/>
      </c>
      <c r="T67" s="458" t="str">
        <v/>
      </c>
      <c r="U67" s="458" t="str">
        <v/>
      </c>
      <c r="V67" s="458" t="str">
        <v/>
      </c>
      <c r="W67" s="458" t="str">
        <v/>
      </c>
      <c r="X67" s="458" t="str">
        <f t="array" ref="X67:X75">TRANSPOSE(Y66:AG66)</f>
        <v/>
      </c>
      <c r="Y67" s="510"/>
      <c r="Z67" s="496" t="str">
        <f>IF(OR($B$27="",$D$27&lt;&gt;"",$D$26&lt;&gt;""),"",IF(AND(Z$26=1,$Y$27=1),"S+",IF(AND(Z$26=-1,$Y$27=-1),"R–",IF(AND(Z$26="",$Y$27=""),"IR",""))))</f>
        <v/>
      </c>
      <c r="AA67" s="496" t="str">
        <f>IF(OR($B$28="",$D$28&lt;&gt;"",$D$26&lt;&gt;""),"",IF(AND(AA$26=1,$Y$28=1),"S+",IF(AND(AA$26=-1,$Y$28=-1),"R–",IF(AND(AA$26="",$Y$28=""),"IR",""))))</f>
        <v/>
      </c>
      <c r="AB67" s="496" t="str">
        <f>IF(OR($B$29="",$D$29&lt;&gt;"",$D$26&lt;&gt;""),"",IF(AND(AB$26=1,$Y$29=1),"S+",IF(AND(AB$26=-1,$Y$29=-1),"R–",IF(AND(AB$26="",$Y$29=""),"IR",""))))</f>
        <v/>
      </c>
      <c r="AC67" s="496" t="str">
        <f>IF(OR($B$30="",$D$30&lt;&gt;"",$D$26&lt;&gt;""),"",IF(AND(AC$26=1,$Y$30=1),"S+",IF(AND(AC$26=-1,$Y$30=-1),"R–",IF(AND(AC$26="",$Y$30=""),"IR",""))))</f>
        <v/>
      </c>
      <c r="AD67" s="496" t="str">
        <f>IF(OR($B$31="",$D$31&lt;&gt;"",$D$26&lt;&gt;""),"",IF(AND(AD$26=1,$Y$31=1),"S+",IF(AND(AD$26=-1,$Y$31=-1),"R–",IF(AND(AD$26="",$Y$31=""),"IR",""))))</f>
        <v/>
      </c>
      <c r="AE67" s="496" t="str">
        <f>IF(OR($B$32="",$D$32&lt;&gt;"",$D$26&lt;&gt;""),"",IF(AND(AE$26=1,$Y$32=1),"S+",IF(AND(AE$26=-1,$Y$32=-1),"R–",IF(AND(AE$26="",$Y$32=""),"IR",""))))</f>
        <v/>
      </c>
      <c r="AF67" s="496" t="str">
        <f>IF(OR($B$33="",$D$33&lt;&gt;"",$D$26&lt;&gt;""),"",IF(AND(AF$26=1,$Y$33=1),"S+",IF(AND(AF$26=-1,$Y$33=-1),"R–",IF(AND(AF$26="",$Y$33=""),"IR",""))))</f>
        <v/>
      </c>
      <c r="AG67" s="505" t="str">
        <f>IF(OR($B$34="",$D$34&lt;&gt;"",$D$26&lt;&gt;""),"",IF(AND(AG$26=1,$Y$34=1),"S+",IF(AND(AG$26=-1,$Y$34=-1),"R–",IF(AND(AG$26="",$Y$34=""),"IR",""))))</f>
        <v/>
      </c>
      <c r="AH67" s="506" t="str">
        <f>IF(OR($B67="",$D67&lt;&gt;""),"",COUNTIF($Z67:$AG67,AH$45)+COUNTIF($Y47:$Y66,AH$45))</f>
        <v/>
      </c>
      <c r="AI67" s="444" t="str">
        <f>IF(OR($B67="",$D67&lt;&gt;""),"",COUNTIF($Z67:$AG67,AI$45)+COUNTIF($Y47:$Y66,AI$45))</f>
        <v/>
      </c>
      <c r="AJ67" s="3" t="str">
        <f>IF(OR($B67="",$D67&lt;&gt;""),"",COUNTIF($Z67:$AG67,AJ$45)+COUNTIF($Y47:$Y66,AJ$45))</f>
        <v/>
      </c>
      <c r="AK67" s="545"/>
      <c r="AL67" s="545"/>
      <c r="AM67" s="545"/>
      <c r="AN67" s="502"/>
      <c r="AO67" s="502"/>
      <c r="AP67" s="502"/>
      <c r="AQ67" s="502"/>
      <c r="AR67" s="502"/>
      <c r="AS67" s="502"/>
      <c r="AT67" s="502"/>
      <c r="AU67" s="502"/>
      <c r="AV67" s="502"/>
      <c r="AW67" s="502"/>
      <c r="AX67" s="502"/>
      <c r="AY67" s="502"/>
      <c r="AZ67" s="502"/>
      <c r="BA67" s="502"/>
      <c r="BB67" s="502"/>
      <c r="BC67" s="502"/>
      <c r="BD67" s="502"/>
      <c r="BE67" s="502"/>
      <c r="BF67" s="502"/>
    </row>
    <row r="68" spans="1:58" s="503" customFormat="1" ht="11.25" x14ac:dyDescent="0.2">
      <c r="A68" s="583">
        <v>22</v>
      </c>
      <c r="B68" s="443" t="str">
        <f t="shared" si="7"/>
        <v/>
      </c>
      <c r="C68" s="444" t="str">
        <f t="shared" si="8"/>
        <v/>
      </c>
      <c r="D68" s="3" t="str">
        <f t="shared" si="9"/>
        <v/>
      </c>
      <c r="E68" s="507" t="str">
        <v/>
      </c>
      <c r="F68" s="458" t="str">
        <v/>
      </c>
      <c r="G68" s="458" t="str">
        <v/>
      </c>
      <c r="H68" s="458" t="str">
        <v/>
      </c>
      <c r="I68" s="458" t="str">
        <v/>
      </c>
      <c r="J68" s="458" t="str">
        <v/>
      </c>
      <c r="K68" s="458" t="str">
        <v/>
      </c>
      <c r="L68" s="458" t="str">
        <v/>
      </c>
      <c r="M68" s="458" t="str">
        <v/>
      </c>
      <c r="N68" s="458" t="str">
        <v/>
      </c>
      <c r="O68" s="458" t="str">
        <v/>
      </c>
      <c r="P68" s="458" t="str">
        <v/>
      </c>
      <c r="Q68" s="458" t="str">
        <v/>
      </c>
      <c r="R68" s="458" t="str">
        <v/>
      </c>
      <c r="S68" s="458" t="str">
        <v/>
      </c>
      <c r="T68" s="458" t="str">
        <v/>
      </c>
      <c r="U68" s="458" t="str">
        <v/>
      </c>
      <c r="V68" s="458" t="str">
        <v/>
      </c>
      <c r="W68" s="458" t="str">
        <v/>
      </c>
      <c r="X68" s="458" t="str">
        <v/>
      </c>
      <c r="Y68" s="458" t="str">
        <f t="array" ref="Y68:Y75">TRANSPOSE(Z67:AG67)</f>
        <v/>
      </c>
      <c r="Z68" s="510"/>
      <c r="AA68" s="496" t="str">
        <f>IF(OR($B$28="",$D$28&lt;&gt;"",$D$27&lt;&gt;""),"",IF(AND(AA$27=1,$Z$28=1),"S+",IF(AND(AA$27=-1,$Z$28=-1),"R–",IF(AND(AA$27="",$Z$28=""),"IR",""))))</f>
        <v/>
      </c>
      <c r="AB68" s="496" t="str">
        <f>IF(OR($B$29="",$D$29&lt;&gt;"",$D$27&lt;&gt;""),"",IF(AND(AB$27=1,$Z$29=1),"S+",IF(AND(AB$27=-1,$Z$29=-1),"R–",IF(AND(AB$27="",$Z$29=""),"IR",""))))</f>
        <v/>
      </c>
      <c r="AC68" s="496" t="str">
        <f>IF(OR($B$30="",$D$30&lt;&gt;"",$D$27&lt;&gt;""),"",IF(AND(AC$27=1,$Z$30=1),"S+",IF(AND(AC$27=-1,$Z$30=-1),"R–",IF(AND(AC$27="",$Z$30=""),"IR",""))))</f>
        <v/>
      </c>
      <c r="AD68" s="496" t="str">
        <f>IF(OR($B$31="",$D$31&lt;&gt;"",$D$27&lt;&gt;""),"",IF(AND(AD$27=1,$Z$31=1),"S+",IF(AND(AD$27=-1,$Z$31=-1),"R–",IF(AND(AD$27="",$Z$31=""),"IR",""))))</f>
        <v/>
      </c>
      <c r="AE68" s="496" t="str">
        <f>IF(OR($B$32="",$D$32&lt;&gt;"",$D$27&lt;&gt;""),"",IF(AND(AE$27=1,$Z$32=1),"S+",IF(AND(AE$27=-1,$Z$32=-1),"R–",IF(AND(AE$27="",$Z$32=""),"IR",""))))</f>
        <v/>
      </c>
      <c r="AF68" s="496" t="str">
        <f>IF(OR($B$33="",$D$33&lt;&gt;"",$D$27&lt;&gt;""),"",IF(AND(AF$27=1,$Z$33=1),"S+",IF(AND(AF$27=-1,$Z$33=-1),"R–",IF(AND(AF$27="",$Z$33=""),"IR",""))))</f>
        <v/>
      </c>
      <c r="AG68" s="505" t="str">
        <f>IF(OR($B$34="",$D$34&lt;&gt;"",$D$27&lt;&gt;""),"",IF(AND(AG$27=1,$Z$34=1),"S+",IF(AND(AG$27=-1,$Z$34=-1),"R–",IF(AND(AG$27="",$Z$34=""),"IR",""))))</f>
        <v/>
      </c>
      <c r="AH68" s="506" t="str">
        <f>IF(OR($B68="",$D68&lt;&gt;""),"",COUNTIF($AA68:$AG68,AH$45)+COUNTIF($Z47:$Z67,AH$45))</f>
        <v/>
      </c>
      <c r="AI68" s="444" t="str">
        <f>IF(OR($B68="",$D68&lt;&gt;""),"",COUNTIF($AA68:$AG68,AI$45)+COUNTIF($Z47:$Z67,AI$45))</f>
        <v/>
      </c>
      <c r="AJ68" s="3" t="str">
        <f>IF(OR($B68="",$D68&lt;&gt;""),"",COUNTIF($AA68:$AG68,AJ$45)+COUNTIF($Z47:$Z67,AJ$45))</f>
        <v/>
      </c>
      <c r="AK68" s="545"/>
      <c r="AL68" s="545"/>
      <c r="AM68" s="545"/>
      <c r="AN68" s="502"/>
      <c r="AO68" s="502"/>
      <c r="AP68" s="502"/>
      <c r="AQ68" s="502"/>
      <c r="AR68" s="502"/>
      <c r="AS68" s="502"/>
      <c r="AT68" s="502"/>
      <c r="AU68" s="502"/>
      <c r="AV68" s="502"/>
      <c r="AW68" s="502"/>
      <c r="AX68" s="502"/>
      <c r="AY68" s="502"/>
      <c r="AZ68" s="502"/>
      <c r="BA68" s="502"/>
      <c r="BB68" s="502"/>
      <c r="BC68" s="502"/>
      <c r="BD68" s="502"/>
      <c r="BE68" s="502"/>
      <c r="BF68" s="502"/>
    </row>
    <row r="69" spans="1:58" s="503" customFormat="1" ht="11.25" x14ac:dyDescent="0.2">
      <c r="A69" s="583">
        <v>23</v>
      </c>
      <c r="B69" s="443" t="str">
        <f t="shared" si="7"/>
        <v/>
      </c>
      <c r="C69" s="444" t="str">
        <f t="shared" si="8"/>
        <v/>
      </c>
      <c r="D69" s="3" t="str">
        <f t="shared" si="9"/>
        <v/>
      </c>
      <c r="E69" s="507" t="str">
        <v/>
      </c>
      <c r="F69" s="458" t="str">
        <v/>
      </c>
      <c r="G69" s="458" t="str">
        <v/>
      </c>
      <c r="H69" s="458" t="str">
        <v/>
      </c>
      <c r="I69" s="458" t="str">
        <v/>
      </c>
      <c r="J69" s="458" t="str">
        <v/>
      </c>
      <c r="K69" s="458" t="str">
        <v/>
      </c>
      <c r="L69" s="458" t="str">
        <v/>
      </c>
      <c r="M69" s="458" t="str">
        <v/>
      </c>
      <c r="N69" s="458" t="str">
        <v/>
      </c>
      <c r="O69" s="458" t="str">
        <v/>
      </c>
      <c r="P69" s="458" t="str">
        <v/>
      </c>
      <c r="Q69" s="458" t="str">
        <v/>
      </c>
      <c r="R69" s="458" t="str">
        <v/>
      </c>
      <c r="S69" s="458" t="str">
        <v/>
      </c>
      <c r="T69" s="458" t="str">
        <v/>
      </c>
      <c r="U69" s="458" t="str">
        <v/>
      </c>
      <c r="V69" s="458" t="str">
        <v/>
      </c>
      <c r="W69" s="458" t="str">
        <v/>
      </c>
      <c r="X69" s="458" t="str">
        <v/>
      </c>
      <c r="Y69" s="458" t="str">
        <v/>
      </c>
      <c r="Z69" s="458" t="str">
        <f t="array" ref="Z69:Z75">TRANSPOSE(AA68:AG68)</f>
        <v/>
      </c>
      <c r="AA69" s="510"/>
      <c r="AB69" s="496" t="str">
        <f>IF(OR($B$29="",$D$29&lt;&gt;"",$D$28&lt;&gt;""),"",IF(AND(AB$28=1,$AA$29=1),"S+",IF(AND(AB$28=-1,$AA$29=-1),"R–",IF(AND(AB$28="",$AA$29=""),"IR",""))))</f>
        <v/>
      </c>
      <c r="AC69" s="496" t="str">
        <f>IF(OR($B$30="",$D$30&lt;&gt;"",$D$28&lt;&gt;""),"",IF(AND(AC$28=1,$AA$30=1),"S+",IF(AND(AC$28=-1,$AA$30=-1),"R–",IF(AND(AC$28="",$AA$30=""),"IR",""))))</f>
        <v/>
      </c>
      <c r="AD69" s="496" t="str">
        <f>IF(OR($B$31="",$D$31&lt;&gt;"",$D$28&lt;&gt;""),"",IF(AND(AD$28=1,$AA$31=1),"S+",IF(AND(AD$28=-1,$AA$31=-1),"R–",IF(AND(AD$28="",$AA$31=""),"IR",""))))</f>
        <v/>
      </c>
      <c r="AE69" s="496" t="str">
        <f>IF(OR($B$32="",$D$32&lt;&gt;"",$D$28&lt;&gt;""),"",IF(AND(AE$28=1,$AA$32=1),"S+",IF(AND(AE$28=-1,$AA$32=-1),"R–",IF(AND(AE$28="",$AA$32=""),"IR",""))))</f>
        <v/>
      </c>
      <c r="AF69" s="496" t="str">
        <f>IF(OR($B$33="",$D$33&lt;&gt;"",$D$28&lt;&gt;""),"",IF(AND(AF$28=1,$AA$33=1),"S+",IF(AND(AF$28=-1,$AA$33=-1),"R–",IF(AND(AF$28="",$AA$33=""),"IR",""))))</f>
        <v/>
      </c>
      <c r="AG69" s="505" t="str">
        <f>IF(OR($B$34="",$D$34&lt;&gt;"",$D$28&lt;&gt;""),"",IF(AND(AG$28=1,$AA$34=1),"S+",IF(AND(AG$28=-1,$AA$34=-1),"R–",IF(AND(AG$28="",$AA$34=""),"IR",""))))</f>
        <v/>
      </c>
      <c r="AH69" s="506" t="str">
        <f>IF(OR($B69="",$D69&lt;&gt;""),"",COUNTIF($AB69:$AG69,AH$45)+COUNTIF($AA47:$AA68,AH$45))</f>
        <v/>
      </c>
      <c r="AI69" s="444" t="str">
        <f>IF(OR($B69="",$D69&lt;&gt;""),"",COUNTIF($AB69:$AG69,AI$45)+COUNTIF($AA47:$AA68,AI$45))</f>
        <v/>
      </c>
      <c r="AJ69" s="3" t="str">
        <f>IF(OR($B69="",$D69&lt;&gt;""),"",COUNTIF($AB69:$AG69,AJ$45)+COUNTIF($AA47:$AA68,AJ$45))</f>
        <v/>
      </c>
      <c r="AK69" s="545"/>
      <c r="AL69" s="545"/>
      <c r="AM69" s="545"/>
      <c r="AN69" s="502"/>
      <c r="AO69" s="502"/>
      <c r="AP69" s="502"/>
      <c r="AQ69" s="502"/>
      <c r="AR69" s="502"/>
      <c r="AS69" s="502"/>
      <c r="AT69" s="502"/>
      <c r="AU69" s="502"/>
      <c r="AV69" s="502"/>
      <c r="AW69" s="502"/>
      <c r="AX69" s="502"/>
      <c r="AY69" s="502"/>
      <c r="AZ69" s="502"/>
      <c r="BA69" s="502"/>
      <c r="BB69" s="502"/>
      <c r="BC69" s="502"/>
      <c r="BD69" s="502"/>
      <c r="BE69" s="502"/>
      <c r="BF69" s="502"/>
    </row>
    <row r="70" spans="1:58" s="503" customFormat="1" ht="11.25" x14ac:dyDescent="0.2">
      <c r="A70" s="583">
        <v>24</v>
      </c>
      <c r="B70" s="443" t="str">
        <f t="shared" si="7"/>
        <v/>
      </c>
      <c r="C70" s="444" t="str">
        <f t="shared" si="8"/>
        <v/>
      </c>
      <c r="D70" s="3" t="str">
        <f t="shared" si="9"/>
        <v/>
      </c>
      <c r="E70" s="507" t="str">
        <v/>
      </c>
      <c r="F70" s="458" t="str">
        <v/>
      </c>
      <c r="G70" s="458" t="str">
        <v/>
      </c>
      <c r="H70" s="458" t="str">
        <v/>
      </c>
      <c r="I70" s="458" t="str">
        <v/>
      </c>
      <c r="J70" s="458" t="str">
        <v/>
      </c>
      <c r="K70" s="458" t="str">
        <v/>
      </c>
      <c r="L70" s="458" t="str">
        <v/>
      </c>
      <c r="M70" s="458" t="str">
        <v/>
      </c>
      <c r="N70" s="458" t="str">
        <v/>
      </c>
      <c r="O70" s="458" t="str">
        <v/>
      </c>
      <c r="P70" s="458" t="str">
        <v/>
      </c>
      <c r="Q70" s="458" t="str">
        <v/>
      </c>
      <c r="R70" s="458" t="str">
        <v/>
      </c>
      <c r="S70" s="458" t="str">
        <v/>
      </c>
      <c r="T70" s="458" t="str">
        <v/>
      </c>
      <c r="U70" s="458" t="str">
        <v/>
      </c>
      <c r="V70" s="458" t="str">
        <v/>
      </c>
      <c r="W70" s="458" t="str">
        <v/>
      </c>
      <c r="X70" s="458" t="str">
        <v/>
      </c>
      <c r="Y70" s="458" t="str">
        <v/>
      </c>
      <c r="Z70" s="458" t="str">
        <v/>
      </c>
      <c r="AA70" s="453" t="str">
        <f t="array" ref="AA70:AA75">TRANSPOSE(AB69:AG69)</f>
        <v/>
      </c>
      <c r="AB70" s="510"/>
      <c r="AC70" s="496" t="str">
        <f>IF(OR($B$30="",$D$30&lt;&gt;"",$D$29&lt;&gt;""),"",IF(AND(AC$29=1,$AB$30=1),"S+",IF(AND(AC$29=-1,$AB$30=-1),"R–",IF(AND(AC$29="",$AB$30=""),"IR",""))))</f>
        <v/>
      </c>
      <c r="AD70" s="496" t="str">
        <f>IF(OR($B$31="",$D$31&lt;&gt;"",$D$29&lt;&gt;""),"",IF(AND(AD$29=1,$AB$31=1),"S+",IF(AND(AD$29=-1,$AB$31=-1),"R–",IF(AND(AD$29="",$AB$31=""),"IR",""))))</f>
        <v/>
      </c>
      <c r="AE70" s="496" t="str">
        <f>IF(OR($B$32="",$D$32&lt;&gt;"",$D$29&lt;&gt;""),"",IF(AND(AE$29=1,$AB$32=1),"S+",IF(AND(AE$29=-1,$AB$32=-1),"R–",IF(AND(AE$29="",$AB$32=""),"IR",""))))</f>
        <v/>
      </c>
      <c r="AF70" s="496" t="str">
        <f>IF(OR($B$33="",$D$33&lt;&gt;"",$D$29&lt;&gt;""),"",IF(AND(AF$29=1,$AB$33=1),"S+",IF(AND(AF$29=-1,$AB$33=-1),"R–",IF(AND(AF$29="",$AB$33=""),"IR",""))))</f>
        <v/>
      </c>
      <c r="AG70" s="505" t="str">
        <f>IF(OR($B$34="",$D$34&lt;&gt;"",$D$29&lt;&gt;""),"",IF(AND(AG$29=1,$AB$34=1),"S+",IF(AND(AG$29=-1,$AB$34=-1),"R–",IF(AND(AG$29="",$AB$34=""),"IR",""))))</f>
        <v/>
      </c>
      <c r="AH70" s="506" t="str">
        <f>IF(OR($B70="",$D70&lt;&gt;""),"",COUNTIF($AC70:$AG70,AH$45)+COUNTIF($AB47:$AB69,AH$45))</f>
        <v/>
      </c>
      <c r="AI70" s="444" t="str">
        <f>IF(OR($B70="",$D70&lt;&gt;""),"",COUNTIF($AC70:$AG70,AI$45)+COUNTIF($AB47:$AB69,AI$45))</f>
        <v/>
      </c>
      <c r="AJ70" s="3" t="str">
        <f>IF(OR($B70="",$D70&lt;&gt;""),"",COUNTIF($AC70:$AG70,AJ$45)+COUNTIF($AB47:$AB69,AJ$45))</f>
        <v/>
      </c>
      <c r="AK70" s="545"/>
      <c r="AL70" s="545"/>
      <c r="AM70" s="545"/>
      <c r="AN70" s="502"/>
      <c r="AO70" s="502"/>
      <c r="AP70" s="502"/>
      <c r="AQ70" s="502"/>
      <c r="AR70" s="502"/>
      <c r="AS70" s="502"/>
      <c r="AT70" s="502"/>
      <c r="AU70" s="502"/>
      <c r="AV70" s="502"/>
      <c r="AW70" s="502"/>
      <c r="AX70" s="502"/>
      <c r="AY70" s="502"/>
      <c r="AZ70" s="502"/>
      <c r="BA70" s="502"/>
      <c r="BB70" s="502"/>
      <c r="BC70" s="502"/>
      <c r="BD70" s="502"/>
      <c r="BE70" s="502"/>
      <c r="BF70" s="502"/>
    </row>
    <row r="71" spans="1:58" s="503" customFormat="1" ht="11.25" x14ac:dyDescent="0.2">
      <c r="A71" s="583">
        <v>25</v>
      </c>
      <c r="B71" s="443" t="str">
        <f t="shared" si="7"/>
        <v/>
      </c>
      <c r="C71" s="444" t="str">
        <f t="shared" si="8"/>
        <v/>
      </c>
      <c r="D71" s="3" t="str">
        <f t="shared" si="9"/>
        <v/>
      </c>
      <c r="E71" s="507" t="str">
        <v/>
      </c>
      <c r="F71" s="458" t="str">
        <v/>
      </c>
      <c r="G71" s="458" t="str">
        <v/>
      </c>
      <c r="H71" s="458" t="str">
        <v/>
      </c>
      <c r="I71" s="458" t="str">
        <v/>
      </c>
      <c r="J71" s="458" t="str">
        <v/>
      </c>
      <c r="K71" s="458" t="str">
        <v/>
      </c>
      <c r="L71" s="458" t="str">
        <v/>
      </c>
      <c r="M71" s="458" t="str">
        <v/>
      </c>
      <c r="N71" s="458" t="str">
        <v/>
      </c>
      <c r="O71" s="458" t="str">
        <v/>
      </c>
      <c r="P71" s="458" t="str">
        <v/>
      </c>
      <c r="Q71" s="458" t="str">
        <v/>
      </c>
      <c r="R71" s="458" t="str">
        <v/>
      </c>
      <c r="S71" s="458" t="str">
        <v/>
      </c>
      <c r="T71" s="458" t="str">
        <v/>
      </c>
      <c r="U71" s="458" t="str">
        <v/>
      </c>
      <c r="V71" s="458" t="str">
        <v/>
      </c>
      <c r="W71" s="458" t="str">
        <v/>
      </c>
      <c r="X71" s="458" t="str">
        <v/>
      </c>
      <c r="Y71" s="458" t="str">
        <v/>
      </c>
      <c r="Z71" s="458" t="str">
        <v/>
      </c>
      <c r="AA71" s="453" t="str">
        <v/>
      </c>
      <c r="AB71" s="453" t="str">
        <f t="array" ref="AB71:AB75">TRANSPOSE(AC70:AG70)</f>
        <v/>
      </c>
      <c r="AC71" s="510"/>
      <c r="AD71" s="496" t="str">
        <f>IF(OR($B$31="",$D$31&lt;&gt;"",$D$30&lt;&gt;""),"",IF(AND(AD$30=1,$AC$31=1),"S+",IF(AND(AD$30=-1,$AC$31=-1),"R–",IF(AND(AD$30="",$AC$31=""),"IR",""))))</f>
        <v/>
      </c>
      <c r="AE71" s="496" t="str">
        <f>IF(OR($B$32="",$D$32&lt;&gt;"",$D$30&lt;&gt;""),"",IF(AND(AE$30=1,$AC$32=1),"S+",IF(AND(AE$30=-1,$AC$32=-1),"R–",IF(AND(AE$30="",$AC$32=""),"IR",""))))</f>
        <v/>
      </c>
      <c r="AF71" s="496" t="str">
        <f>IF(OR($B$33="",$D$33&lt;&gt;"",$D$30&lt;&gt;""),"",IF(AND(AF$30=1,$AC$33=1),"S+",IF(AND(AF$30=-1,$AC$33=-1),"R–",IF(AND(AF$30="",$AC$33=""),"IR",""))))</f>
        <v/>
      </c>
      <c r="AG71" s="505" t="str">
        <f>IF(OR($B$34="",$D$34&lt;&gt;"",$D$30&lt;&gt;""),"",IF(AND(AG$30=1,$AC$34=1),"S+",IF(AND(AG$30=-1,$AC$34=-1),"R–",IF(AND(AG$30="",$AC$34=""),"IR",""))))</f>
        <v/>
      </c>
      <c r="AH71" s="506" t="str">
        <f>IF(OR($B71="",$D71&lt;&gt;""),"",COUNTIF($AD71:$AG71,AH$45)+COUNTIF($AC47:$AC70,AH$45))</f>
        <v/>
      </c>
      <c r="AI71" s="444" t="str">
        <f>IF(OR($B71="",$D71&lt;&gt;""),"",COUNTIF($AD71:$AG71,AI$45)+COUNTIF($AC47:$AC70,AI$45))</f>
        <v/>
      </c>
      <c r="AJ71" s="3" t="str">
        <f>IF(OR($B71="",$D71&lt;&gt;""),"",COUNTIF($AD71:$AG71,AJ$45)+COUNTIF($AC47:$AC70,AJ$45))</f>
        <v/>
      </c>
      <c r="AK71" s="545"/>
      <c r="AL71" s="545"/>
      <c r="AM71" s="545"/>
      <c r="AN71" s="502"/>
      <c r="AO71" s="502"/>
      <c r="AP71" s="502"/>
      <c r="AQ71" s="502"/>
      <c r="AR71" s="502"/>
      <c r="AS71" s="502"/>
      <c r="AT71" s="502"/>
      <c r="AU71" s="502"/>
      <c r="AV71" s="502"/>
      <c r="AW71" s="502"/>
      <c r="AX71" s="502"/>
      <c r="AY71" s="502"/>
      <c r="AZ71" s="502"/>
      <c r="BA71" s="502"/>
      <c r="BB71" s="502"/>
      <c r="BC71" s="502"/>
      <c r="BD71" s="502"/>
      <c r="BE71" s="502"/>
      <c r="BF71" s="502"/>
    </row>
    <row r="72" spans="1:58" s="503" customFormat="1" ht="11.25" x14ac:dyDescent="0.2">
      <c r="A72" s="583">
        <v>26</v>
      </c>
      <c r="B72" s="443" t="str">
        <f t="shared" si="7"/>
        <v/>
      </c>
      <c r="C72" s="444" t="str">
        <f t="shared" si="8"/>
        <v/>
      </c>
      <c r="D72" s="3" t="str">
        <f t="shared" si="9"/>
        <v/>
      </c>
      <c r="E72" s="507" t="str">
        <v/>
      </c>
      <c r="F72" s="458" t="str">
        <v/>
      </c>
      <c r="G72" s="458" t="str">
        <v/>
      </c>
      <c r="H72" s="458" t="str">
        <v/>
      </c>
      <c r="I72" s="458" t="str">
        <v/>
      </c>
      <c r="J72" s="458" t="str">
        <v/>
      </c>
      <c r="K72" s="458" t="str">
        <v/>
      </c>
      <c r="L72" s="458" t="str">
        <v/>
      </c>
      <c r="M72" s="458" t="str">
        <v/>
      </c>
      <c r="N72" s="458" t="str">
        <v/>
      </c>
      <c r="O72" s="458" t="str">
        <v/>
      </c>
      <c r="P72" s="458" t="str">
        <v/>
      </c>
      <c r="Q72" s="458" t="str">
        <v/>
      </c>
      <c r="R72" s="458" t="str">
        <v/>
      </c>
      <c r="S72" s="458" t="str">
        <v/>
      </c>
      <c r="T72" s="458" t="str">
        <v/>
      </c>
      <c r="U72" s="458" t="str">
        <v/>
      </c>
      <c r="V72" s="458" t="str">
        <v/>
      </c>
      <c r="W72" s="458" t="str">
        <v/>
      </c>
      <c r="X72" s="458" t="str">
        <v/>
      </c>
      <c r="Y72" s="458" t="str">
        <v/>
      </c>
      <c r="Z72" s="458" t="str">
        <v/>
      </c>
      <c r="AA72" s="453" t="str">
        <v/>
      </c>
      <c r="AB72" s="453" t="str">
        <v/>
      </c>
      <c r="AC72" s="453" t="str">
        <f t="array" ref="AC72:AC75">TRANSPOSE(AD71:AG71)</f>
        <v/>
      </c>
      <c r="AD72" s="510"/>
      <c r="AE72" s="496" t="str">
        <f>IF(OR($B$32="",$D$32&lt;&gt;"",$D$31&lt;&gt;""),"",IF(AND(AE$31=1,$AD$32=1),"S+",IF(AND(AE$31=-1,$AD$32=-1),"R–",IF(AND(AE$31="",$AD$32=""),"IR",""))))</f>
        <v/>
      </c>
      <c r="AF72" s="496" t="str">
        <f>IF(OR($B$33="",$D$33&lt;&gt;"",$D$31&lt;&gt;""),"",IF(AND(AF$31=1,$AD$33=1),"S+",IF(AND(AF$31=-1,$AD$33=-1),"R–",IF(AND(AF$31="",$AD$33=""),"IR",""))))</f>
        <v/>
      </c>
      <c r="AG72" s="505" t="str">
        <f>IF(OR($B$34="",$D$34&lt;&gt;"",$D$31&lt;&gt;""),"",IF(AND(AG$31=1,$AD$34=1),"S+",IF(AND(AG$31=-1,$AD$34=-1),"R–",IF(AND(AG$31="",$AD$34=""),"IR",""))))</f>
        <v/>
      </c>
      <c r="AH72" s="506" t="str">
        <f>IF(OR($B72="",$D72&lt;&gt;""),"",COUNTIF($AE72:$AG72,AH$45)+COUNTIF($AD47:$AD71,AH$45))</f>
        <v/>
      </c>
      <c r="AI72" s="444" t="str">
        <f>IF(OR($B72="",$D72&lt;&gt;""),"",COUNTIF($AE72:$AG72,AI$45)+COUNTIF($AD47:$AD71,AI$45))</f>
        <v/>
      </c>
      <c r="AJ72" s="3" t="str">
        <f>IF(OR($B72="",$D72&lt;&gt;""),"",COUNTIF($AE72:$AG72,AJ$45)+COUNTIF($AD47:$AD71,AJ$45))</f>
        <v/>
      </c>
      <c r="AK72" s="545"/>
      <c r="AL72" s="545"/>
      <c r="AM72" s="545"/>
      <c r="AN72" s="502"/>
      <c r="AO72" s="502"/>
      <c r="AP72" s="502"/>
      <c r="AQ72" s="502"/>
      <c r="AR72" s="502"/>
      <c r="AS72" s="502"/>
      <c r="AT72" s="502"/>
      <c r="AU72" s="502"/>
      <c r="AV72" s="502"/>
      <c r="AW72" s="502"/>
      <c r="AX72" s="502"/>
      <c r="AY72" s="502"/>
      <c r="AZ72" s="502"/>
      <c r="BA72" s="502"/>
      <c r="BB72" s="502"/>
      <c r="BC72" s="502"/>
      <c r="BD72" s="502"/>
      <c r="BE72" s="502"/>
      <c r="BF72" s="502"/>
    </row>
    <row r="73" spans="1:58" s="503" customFormat="1" ht="11.25" x14ac:dyDescent="0.2">
      <c r="A73" s="583">
        <v>27</v>
      </c>
      <c r="B73" s="443" t="str">
        <f t="shared" si="7"/>
        <v/>
      </c>
      <c r="C73" s="444" t="str">
        <f t="shared" si="8"/>
        <v/>
      </c>
      <c r="D73" s="3" t="str">
        <f t="shared" si="9"/>
        <v/>
      </c>
      <c r="E73" s="507" t="str">
        <v/>
      </c>
      <c r="F73" s="458" t="str">
        <v/>
      </c>
      <c r="G73" s="458" t="str">
        <v/>
      </c>
      <c r="H73" s="458" t="str">
        <v/>
      </c>
      <c r="I73" s="458" t="str">
        <v/>
      </c>
      <c r="J73" s="458" t="str">
        <v/>
      </c>
      <c r="K73" s="458" t="str">
        <v/>
      </c>
      <c r="L73" s="458" t="str">
        <v/>
      </c>
      <c r="M73" s="458" t="str">
        <v/>
      </c>
      <c r="N73" s="458" t="str">
        <v/>
      </c>
      <c r="O73" s="458" t="str">
        <v/>
      </c>
      <c r="P73" s="458" t="str">
        <v/>
      </c>
      <c r="Q73" s="458" t="str">
        <v/>
      </c>
      <c r="R73" s="458" t="str">
        <v/>
      </c>
      <c r="S73" s="458" t="str">
        <v/>
      </c>
      <c r="T73" s="458" t="str">
        <v/>
      </c>
      <c r="U73" s="458" t="str">
        <v/>
      </c>
      <c r="V73" s="458" t="str">
        <v/>
      </c>
      <c r="W73" s="458" t="str">
        <v/>
      </c>
      <c r="X73" s="458" t="str">
        <v/>
      </c>
      <c r="Y73" s="458" t="str">
        <v/>
      </c>
      <c r="Z73" s="458" t="str">
        <v/>
      </c>
      <c r="AA73" s="453" t="str">
        <v/>
      </c>
      <c r="AB73" s="453" t="str">
        <v/>
      </c>
      <c r="AC73" s="453" t="str">
        <v/>
      </c>
      <c r="AD73" s="453" t="str">
        <f t="array" ref="AD73:AD75">TRANSPOSE(AE72:AG72)</f>
        <v/>
      </c>
      <c r="AE73" s="510"/>
      <c r="AF73" s="496" t="str">
        <f>IF(OR($B$33="",$D$33&lt;&gt;"",$D$32&lt;&gt;""),"",IF(AND(AF$32=1,$AE$33=1),"S+",IF(AND(AF$32=-1,$AE$33=-1),"R–",IF(AND(AF$32="",$AE$33=""),"IR",""))))</f>
        <v/>
      </c>
      <c r="AG73" s="505" t="str">
        <f>IF(OR($B$34="",$D$34&lt;&gt;"",$D$32&lt;&gt;""),"",IF(AND(AG$32=1,$AE$34=1),"S+",IF(AND(AG$32=-1,$AE$34=-1),"R–",IF(AND(AG$32="",$AE$34=""),"IR",""))))</f>
        <v/>
      </c>
      <c r="AH73" s="506" t="str">
        <f>IF(OR($B73="",$D73&lt;&gt;""),"",COUNTIF($AF73:$AG73,AH$45)+COUNTIF($AE47:$AE72,AH$45))</f>
        <v/>
      </c>
      <c r="AI73" s="444" t="str">
        <f>IF(OR($B73="",$D73&lt;&gt;""),"",COUNTIF($AF73:$AG73,AI$45)+COUNTIF($AE47:$AE72,AI$45))</f>
        <v/>
      </c>
      <c r="AJ73" s="3" t="str">
        <f>IF(OR($B73="",$D73&lt;&gt;""),"",COUNTIF($AF73:$AG73,AJ$45)+COUNTIF($AE47:$AE72,AJ$45))</f>
        <v/>
      </c>
      <c r="AK73" s="545"/>
      <c r="AL73" s="545"/>
      <c r="AM73" s="545"/>
      <c r="AN73" s="502"/>
      <c r="AO73" s="502"/>
      <c r="AP73" s="502"/>
      <c r="AQ73" s="502"/>
      <c r="AR73" s="502"/>
      <c r="AS73" s="502"/>
      <c r="AT73" s="502"/>
      <c r="AU73" s="502"/>
      <c r="AV73" s="502"/>
      <c r="AW73" s="502"/>
      <c r="AX73" s="502"/>
      <c r="AY73" s="502"/>
      <c r="AZ73" s="502"/>
      <c r="BA73" s="502"/>
      <c r="BB73" s="502"/>
      <c r="BC73" s="502"/>
      <c r="BD73" s="502"/>
      <c r="BE73" s="502"/>
      <c r="BF73" s="502"/>
    </row>
    <row r="74" spans="1:58" s="503" customFormat="1" ht="11.25" x14ac:dyDescent="0.2">
      <c r="A74" s="583">
        <v>28</v>
      </c>
      <c r="B74" s="443" t="str">
        <f t="shared" si="7"/>
        <v/>
      </c>
      <c r="C74" s="444" t="str">
        <f t="shared" si="8"/>
        <v/>
      </c>
      <c r="D74" s="3" t="str">
        <f t="shared" si="9"/>
        <v/>
      </c>
      <c r="E74" s="507" t="str">
        <v/>
      </c>
      <c r="F74" s="458" t="str">
        <v/>
      </c>
      <c r="G74" s="458" t="str">
        <v/>
      </c>
      <c r="H74" s="458" t="str">
        <v/>
      </c>
      <c r="I74" s="458" t="str">
        <v/>
      </c>
      <c r="J74" s="458" t="str">
        <v/>
      </c>
      <c r="K74" s="458" t="str">
        <v/>
      </c>
      <c r="L74" s="458" t="str">
        <v/>
      </c>
      <c r="M74" s="458" t="str">
        <v/>
      </c>
      <c r="N74" s="458" t="str">
        <v/>
      </c>
      <c r="O74" s="458" t="str">
        <v/>
      </c>
      <c r="P74" s="458" t="str">
        <v/>
      </c>
      <c r="Q74" s="458" t="str">
        <v/>
      </c>
      <c r="R74" s="458" t="str">
        <v/>
      </c>
      <c r="S74" s="458" t="str">
        <v/>
      </c>
      <c r="T74" s="458" t="str">
        <v/>
      </c>
      <c r="U74" s="458" t="str">
        <v/>
      </c>
      <c r="V74" s="458" t="str">
        <v/>
      </c>
      <c r="W74" s="458" t="str">
        <v/>
      </c>
      <c r="X74" s="458" t="str">
        <v/>
      </c>
      <c r="Y74" s="458" t="str">
        <v/>
      </c>
      <c r="Z74" s="458" t="str">
        <v/>
      </c>
      <c r="AA74" s="453" t="str">
        <v/>
      </c>
      <c r="AB74" s="453" t="str">
        <v/>
      </c>
      <c r="AC74" s="453" t="str">
        <v/>
      </c>
      <c r="AD74" s="453" t="str">
        <v/>
      </c>
      <c r="AE74" s="453" t="str">
        <f t="array" ref="AE74:AE75">TRANSPOSE(AF73:AG73)</f>
        <v/>
      </c>
      <c r="AF74" s="510"/>
      <c r="AG74" s="505" t="str">
        <f>IF(OR($B$34="",$D$34&lt;&gt;"",$D$33&lt;&gt;""),"",IF(AND(AG$33=1,$AF$34=1),"S+",IF(AND(AG$33=-1,$AF$34=-1),"R–",IF(AND(AG$33="",$AF$34=""),"IR",""))))</f>
        <v/>
      </c>
      <c r="AH74" s="506" t="str">
        <f>IF(OR($B74="",$D74&lt;&gt;""),"",COUNTIF($AG74,AH$45)+COUNTIF($AF47:$AF73,AH$45))</f>
        <v/>
      </c>
      <c r="AI74" s="444" t="str">
        <f>IF(OR($B74="",$D74&lt;&gt;""),"",COUNTIF($AG74,AI$45)+COUNTIF($AF47:$AF73,AI$45))</f>
        <v/>
      </c>
      <c r="AJ74" s="3" t="str">
        <f>IF(OR($B74="",$D74&lt;&gt;""),"",COUNTIF($AG74,AJ$45)+COUNTIF($AF47:$AF73,AJ$45))</f>
        <v/>
      </c>
      <c r="AK74" s="545"/>
      <c r="AL74" s="545"/>
      <c r="AM74" s="545"/>
      <c r="AN74" s="502"/>
      <c r="AO74" s="502"/>
      <c r="AP74" s="502"/>
      <c r="AQ74" s="502"/>
      <c r="AR74" s="502"/>
      <c r="AS74" s="502"/>
      <c r="AT74" s="502"/>
      <c r="AU74" s="502"/>
      <c r="AV74" s="502"/>
      <c r="AW74" s="502"/>
      <c r="AX74" s="502"/>
      <c r="AY74" s="502"/>
      <c r="AZ74" s="502"/>
      <c r="BA74" s="502"/>
      <c r="BB74" s="502"/>
      <c r="BC74" s="502"/>
      <c r="BD74" s="502"/>
      <c r="BE74" s="502"/>
      <c r="BF74" s="502"/>
    </row>
    <row r="75" spans="1:58" s="503" customFormat="1" ht="11.25" x14ac:dyDescent="0.2">
      <c r="A75" s="584">
        <v>29</v>
      </c>
      <c r="B75" s="445" t="str">
        <f t="shared" si="7"/>
        <v/>
      </c>
      <c r="C75" s="446" t="str">
        <f t="shared" si="8"/>
        <v/>
      </c>
      <c r="D75" s="30" t="str">
        <f t="shared" si="9"/>
        <v/>
      </c>
      <c r="E75" s="512" t="str">
        <v/>
      </c>
      <c r="F75" s="459" t="str">
        <v/>
      </c>
      <c r="G75" s="459" t="str">
        <v/>
      </c>
      <c r="H75" s="459" t="str">
        <v/>
      </c>
      <c r="I75" s="459" t="str">
        <v/>
      </c>
      <c r="J75" s="459" t="str">
        <v/>
      </c>
      <c r="K75" s="459" t="str">
        <v/>
      </c>
      <c r="L75" s="459" t="str">
        <v/>
      </c>
      <c r="M75" s="459" t="str">
        <v/>
      </c>
      <c r="N75" s="459" t="str">
        <v/>
      </c>
      <c r="O75" s="459" t="str">
        <v/>
      </c>
      <c r="P75" s="459" t="str">
        <v/>
      </c>
      <c r="Q75" s="459" t="str">
        <v/>
      </c>
      <c r="R75" s="459" t="str">
        <v/>
      </c>
      <c r="S75" s="459" t="str">
        <v/>
      </c>
      <c r="T75" s="459" t="str">
        <v/>
      </c>
      <c r="U75" s="459" t="str">
        <v/>
      </c>
      <c r="V75" s="459" t="str">
        <v/>
      </c>
      <c r="W75" s="459" t="str">
        <v/>
      </c>
      <c r="X75" s="459" t="str">
        <v/>
      </c>
      <c r="Y75" s="459" t="str">
        <v/>
      </c>
      <c r="Z75" s="459" t="str">
        <v/>
      </c>
      <c r="AA75" s="455" t="str">
        <v/>
      </c>
      <c r="AB75" s="455" t="str">
        <v/>
      </c>
      <c r="AC75" s="455" t="str">
        <v/>
      </c>
      <c r="AD75" s="455" t="str">
        <v/>
      </c>
      <c r="AE75" s="455" t="str">
        <v/>
      </c>
      <c r="AF75" s="455" t="str">
        <f t="array" ref="AF75">TRANSPOSE(AG74)</f>
        <v/>
      </c>
      <c r="AG75" s="514"/>
      <c r="AH75" s="517" t="str">
        <f>IF(OR($B75="",$D75&lt;&gt;""),"",COUNTIF($AG47:$AG74,AH$45))</f>
        <v/>
      </c>
      <c r="AI75" s="446" t="str">
        <f>IF(OR($B75="",$D75&lt;&gt;""),"",COUNTIF($AG47:$AG74,AI$45))</f>
        <v/>
      </c>
      <c r="AJ75" s="30" t="str">
        <f>IF(OR($B75="",$D75&lt;&gt;""),"",COUNTIF($AG47:$AG74,AJ$45))</f>
        <v/>
      </c>
      <c r="AK75" s="546"/>
      <c r="AL75" s="546"/>
      <c r="AM75" s="546"/>
      <c r="AN75" s="502"/>
      <c r="AO75" s="502"/>
      <c r="AP75" s="502"/>
      <c r="AQ75" s="502"/>
      <c r="AR75" s="502"/>
      <c r="AS75" s="502"/>
      <c r="AT75" s="502"/>
      <c r="AU75" s="502"/>
      <c r="AV75" s="502"/>
      <c r="AW75" s="502"/>
      <c r="AX75" s="502"/>
      <c r="AY75" s="502"/>
      <c r="AZ75" s="502"/>
      <c r="BA75" s="502"/>
      <c r="BB75" s="502"/>
      <c r="BC75" s="502"/>
      <c r="BD75" s="502"/>
      <c r="BE75" s="502"/>
      <c r="BF75" s="502"/>
    </row>
    <row r="76" spans="1:58" s="503" customFormat="1" ht="11.25" x14ac:dyDescent="0.2">
      <c r="A76" s="501"/>
      <c r="B76" s="523" t="s">
        <v>22</v>
      </c>
      <c r="C76" s="523"/>
      <c r="D76" s="523"/>
      <c r="E76" s="529" t="str">
        <f>IF(OR(E$44&lt;&gt;"",E$46=""),"",COUNTIF(E47:E$75,"S+"))</f>
        <v/>
      </c>
      <c r="F76" s="529" t="str">
        <f>IF(OR(F$44&lt;&gt;"",F$46=""),"",COUNTIF(F47:F$75,"S+"))</f>
        <v/>
      </c>
      <c r="G76" s="529" t="str">
        <f>IF(OR(G$44&lt;&gt;"",G$46=""),"",COUNTIF(G47:G$75,"S+"))</f>
        <v/>
      </c>
      <c r="H76" s="529" t="str">
        <f>IF(OR(H$44&lt;&gt;"",H$46=""),"",COUNTIF(H47:H$75,"S+"))</f>
        <v/>
      </c>
      <c r="I76" s="529" t="str">
        <f>IF(OR(I$44&lt;&gt;"",I$46=""),"",COUNTIF(I47:I$75,"S+"))</f>
        <v/>
      </c>
      <c r="J76" s="529" t="str">
        <f>IF(OR(J$44&lt;&gt;"",J$46=""),"",COUNTIF(J47:J$75,"S+"))</f>
        <v/>
      </c>
      <c r="K76" s="529" t="str">
        <f>IF(OR(K$44&lt;&gt;"",K$46=""),"",COUNTIF(K47:K$75,"S+"))</f>
        <v/>
      </c>
      <c r="L76" s="529" t="str">
        <f>IF(OR(L$44&lt;&gt;"",L$46=""),"",COUNTIF(L47:L$75,"S+"))</f>
        <v/>
      </c>
      <c r="M76" s="529" t="str">
        <f>IF(OR(M$44&lt;&gt;"",M$46=""),"",COUNTIF(M47:M$75,"S+"))</f>
        <v/>
      </c>
      <c r="N76" s="529" t="str">
        <f>IF(OR(N$44&lt;&gt;"",N$46=""),"",COUNTIF(N47:N$75,"S+"))</f>
        <v/>
      </c>
      <c r="O76" s="529" t="str">
        <f>IF(OR(O$44&lt;&gt;"",O$46=""),"",COUNTIF(O47:O$75,"S+"))</f>
        <v/>
      </c>
      <c r="P76" s="529" t="str">
        <f>IF(OR(P$44&lt;&gt;"",P$46=""),"",COUNTIF(P47:P$75,"S+"))</f>
        <v/>
      </c>
      <c r="Q76" s="529" t="str">
        <f>IF(OR(Q$44&lt;&gt;"",Q$46=""),"",COUNTIF(Q47:Q$75,"S+"))</f>
        <v/>
      </c>
      <c r="R76" s="529" t="str">
        <f>IF(OR(R$44&lt;&gt;"",R$46=""),"",COUNTIF(R47:R$75,"S+"))</f>
        <v/>
      </c>
      <c r="S76" s="529" t="str">
        <f>IF(OR(S$44&lt;&gt;"",S$46=""),"",COUNTIF(S47:S$75,"S+"))</f>
        <v/>
      </c>
      <c r="T76" s="529" t="str">
        <f>IF(OR(T$44&lt;&gt;"",T$46=""),"",COUNTIF(T47:T$75,"S+"))</f>
        <v/>
      </c>
      <c r="U76" s="529" t="str">
        <f>IF(OR(U$44&lt;&gt;"",U$46=""),"",COUNTIF(U47:U$75,"S+"))</f>
        <v/>
      </c>
      <c r="V76" s="529" t="str">
        <f>IF(OR(V$44&lt;&gt;"",V$46=""),"",COUNTIF(V47:V$75,"S+"))</f>
        <v/>
      </c>
      <c r="W76" s="529" t="str">
        <f>IF(OR(W$44&lt;&gt;"",W$46=""),"",COUNTIF(W47:W$75,"S+"))</f>
        <v/>
      </c>
      <c r="X76" s="529" t="str">
        <f>IF(OR(X$44&lt;&gt;"",X$46=""),"",COUNTIF(X47:X$75,"S+"))</f>
        <v/>
      </c>
      <c r="Y76" s="529" t="str">
        <f>IF(OR(Y$44&lt;&gt;"",Y$46=""),"",COUNTIF(Y47:Y$75,"S+"))</f>
        <v/>
      </c>
      <c r="Z76" s="529" t="str">
        <f>IF(OR(Z$44&lt;&gt;"",Z$46=""),"",COUNTIF(Z47:Z$75,"S+"))</f>
        <v/>
      </c>
      <c r="AA76" s="529" t="str">
        <f>IF(OR(AA$44&lt;&gt;"",AA$46=""),"",COUNTIF(AA47:AA$75,"S+"))</f>
        <v/>
      </c>
      <c r="AB76" s="529" t="str">
        <f>IF(OR(AB$44&lt;&gt;"",AB$46=""),"",COUNTIF(AB47:AB$75,"S+"))</f>
        <v/>
      </c>
      <c r="AC76" s="529" t="str">
        <f>IF(OR(AC$44&lt;&gt;"",AC$46=""),"",COUNTIF(AC47:AC$75,"S+"))</f>
        <v/>
      </c>
      <c r="AD76" s="529" t="str">
        <f>IF(OR(AD$44&lt;&gt;"",AD$46=""),"",COUNTIF(AD47:AD$75,"S+"))</f>
        <v/>
      </c>
      <c r="AE76" s="529" t="str">
        <f>IF(OR(AE$44&lt;&gt;"",AE$46=""),"",COUNTIF(AE47:AE$75,"S+"))</f>
        <v/>
      </c>
      <c r="AF76" s="529" t="str">
        <f>IF(OR(AF$44&lt;&gt;"",AF$46=""),"",COUNTIF(AF47:AF$75,"S+"))</f>
        <v/>
      </c>
      <c r="AG76" s="529" t="str">
        <f>IF(OR(AG$44&lt;&gt;"",AG$46=""),"",COUNTIF(AG47:AG$75,"S+"))</f>
        <v/>
      </c>
      <c r="AH76" s="529" t="str">
        <f>IF(COUNT(AH$47:AH$75)=0,"",SUM(AH$47:AH$75))</f>
        <v/>
      </c>
      <c r="AI76" s="529" t="str">
        <f>IF(COUNT(AI$47:AI$75)=0,"",SUM(AI$47:AI$75))</f>
        <v/>
      </c>
      <c r="AJ76" s="529" t="str">
        <f>IF(COUNT(AJ$47:AJ$75)=0,"",SUM(AJ$47:AJ$75))</f>
        <v/>
      </c>
      <c r="AK76" s="529"/>
      <c r="AL76" s="529"/>
      <c r="AM76" s="529"/>
      <c r="AN76" s="502"/>
      <c r="AO76" s="502"/>
      <c r="AP76" s="502"/>
      <c r="AQ76" s="502"/>
      <c r="AR76" s="502"/>
      <c r="AS76" s="502"/>
      <c r="AT76" s="502"/>
      <c r="AU76" s="502"/>
      <c r="AV76" s="502"/>
      <c r="AW76" s="502"/>
      <c r="AX76" s="502"/>
      <c r="AY76" s="502"/>
      <c r="AZ76" s="502"/>
      <c r="BA76" s="502"/>
      <c r="BB76" s="502"/>
      <c r="BC76" s="502"/>
      <c r="BD76" s="502"/>
      <c r="BE76" s="502"/>
      <c r="BF76" s="502"/>
    </row>
    <row r="77" spans="1:58" s="503" customFormat="1" ht="11.25" x14ac:dyDescent="0.2">
      <c r="A77" s="501"/>
      <c r="B77" s="523" t="s">
        <v>4</v>
      </c>
      <c r="C77" s="523"/>
      <c r="D77" s="523"/>
      <c r="E77" s="529" t="str">
        <f>IF(OR(E$44&lt;&gt;"",E$46=""),"",COUNTIF(E47:E$75,"R–"))</f>
        <v/>
      </c>
      <c r="F77" s="529" t="str">
        <f>IF(OR(F$44&lt;&gt;"",F$46=""),"",COUNTIF(F47:F$75,"R–"))</f>
        <v/>
      </c>
      <c r="G77" s="529" t="str">
        <f>IF(OR(G$44&lt;&gt;"",G$46=""),"",COUNTIF(G47:G$75,"R–"))</f>
        <v/>
      </c>
      <c r="H77" s="529" t="str">
        <f>IF(OR(H$44&lt;&gt;"",H$46=""),"",COUNTIF(H47:H$75,"R–"))</f>
        <v/>
      </c>
      <c r="I77" s="529" t="str">
        <f>IF(OR(I$44&lt;&gt;"",I$46=""),"",COUNTIF(I47:I$75,"R–"))</f>
        <v/>
      </c>
      <c r="J77" s="529" t="str">
        <f>IF(OR(J$44&lt;&gt;"",J$46=""),"",COUNTIF(J47:J$75,"R–"))</f>
        <v/>
      </c>
      <c r="K77" s="529" t="str">
        <f>IF(OR(K$44&lt;&gt;"",K$46=""),"",COUNTIF(K47:K$75,"R–"))</f>
        <v/>
      </c>
      <c r="L77" s="529" t="str">
        <f>IF(OR(L$44&lt;&gt;"",L$46=""),"",COUNTIF(L47:L$75,"R–"))</f>
        <v/>
      </c>
      <c r="M77" s="529" t="str">
        <f>IF(OR(M$44&lt;&gt;"",M$46=""),"",COUNTIF(M47:M$75,"R–"))</f>
        <v/>
      </c>
      <c r="N77" s="529" t="str">
        <f>IF(OR(N$44&lt;&gt;"",N$46=""),"",COUNTIF(N47:N$75,"R–"))</f>
        <v/>
      </c>
      <c r="O77" s="529" t="str">
        <f>IF(OR(O$44&lt;&gt;"",O$46=""),"",COUNTIF(O47:O$75,"R–"))</f>
        <v/>
      </c>
      <c r="P77" s="529" t="str">
        <f>IF(OR(P$44&lt;&gt;"",P$46=""),"",COUNTIF(P47:P$75,"R–"))</f>
        <v/>
      </c>
      <c r="Q77" s="529" t="str">
        <f>IF(OR(Q$44&lt;&gt;"",Q$46=""),"",COUNTIF(Q47:Q$75,"R–"))</f>
        <v/>
      </c>
      <c r="R77" s="529" t="str">
        <f>IF(OR(R$44&lt;&gt;"",R$46=""),"",COUNTIF(R47:R$75,"R–"))</f>
        <v/>
      </c>
      <c r="S77" s="529" t="str">
        <f>IF(OR(S$44&lt;&gt;"",S$46=""),"",COUNTIF(S47:S$75,"R–"))</f>
        <v/>
      </c>
      <c r="T77" s="529" t="str">
        <f>IF(OR(T$44&lt;&gt;"",T$46=""),"",COUNTIF(T47:T$75,"R–"))</f>
        <v/>
      </c>
      <c r="U77" s="529" t="str">
        <f>IF(OR(U$44&lt;&gt;"",U$46=""),"",COUNTIF(U47:U$75,"R–"))</f>
        <v/>
      </c>
      <c r="V77" s="529" t="str">
        <f>IF(OR(V$44&lt;&gt;"",V$46=""),"",COUNTIF(V47:V$75,"R–"))</f>
        <v/>
      </c>
      <c r="W77" s="529" t="str">
        <f>IF(OR(W$44&lt;&gt;"",W$46=""),"",COUNTIF(W47:W$75,"R–"))</f>
        <v/>
      </c>
      <c r="X77" s="529" t="str">
        <f>IF(OR(X$44&lt;&gt;"",X$46=""),"",COUNTIF(X47:X$75,"R–"))</f>
        <v/>
      </c>
      <c r="Y77" s="529" t="str">
        <f>IF(OR(Y$44&lt;&gt;"",Y$46=""),"",COUNTIF(Y47:Y$75,"R–"))</f>
        <v/>
      </c>
      <c r="Z77" s="529" t="str">
        <f>IF(OR(Z$44&lt;&gt;"",Z$46=""),"",COUNTIF(Z47:Z$75,"R–"))</f>
        <v/>
      </c>
      <c r="AA77" s="529" t="str">
        <f>IF(OR(AA$44&lt;&gt;"",AA$46=""),"",COUNTIF(AA47:AA$75,"R–"))</f>
        <v/>
      </c>
      <c r="AB77" s="529" t="str">
        <f>IF(OR(AB$44&lt;&gt;"",AB$46=""),"",COUNTIF(AB47:AB$75,"R–"))</f>
        <v/>
      </c>
      <c r="AC77" s="529" t="str">
        <f>IF(OR(AC$44&lt;&gt;"",AC$46=""),"",COUNTIF(AC47:AC$75,"R–"))</f>
        <v/>
      </c>
      <c r="AD77" s="529" t="str">
        <f>IF(OR(AD$44&lt;&gt;"",AD$46=""),"",COUNTIF(AD47:AD$75,"R–"))</f>
        <v/>
      </c>
      <c r="AE77" s="529" t="str">
        <f>IF(OR(AE$44&lt;&gt;"",AE$46=""),"",COUNTIF(AE47:AE$75,"R–"))</f>
        <v/>
      </c>
      <c r="AF77" s="529" t="str">
        <f>IF(OR(AF$44&lt;&gt;"",AF$46=""),"",COUNTIF(AF47:AF$75,"R–"))</f>
        <v/>
      </c>
      <c r="AG77" s="529" t="str">
        <f>IF(OR(AG$44&lt;&gt;"",AG$46=""),"",COUNTIF(AG47:AG$75,"R–"))</f>
        <v/>
      </c>
      <c r="AH77" s="501"/>
      <c r="AI77" s="501"/>
      <c r="AJ77" s="501"/>
      <c r="AK77" s="501"/>
      <c r="AL77" s="501"/>
      <c r="AM77" s="501"/>
      <c r="AN77" s="502"/>
      <c r="AO77" s="502"/>
      <c r="AP77" s="502"/>
      <c r="AQ77" s="502"/>
      <c r="AR77" s="502"/>
      <c r="AS77" s="502"/>
      <c r="AT77" s="502"/>
      <c r="AU77" s="502"/>
      <c r="AV77" s="502"/>
      <c r="AW77" s="502"/>
      <c r="AX77" s="502"/>
      <c r="AY77" s="502"/>
      <c r="AZ77" s="502"/>
      <c r="BA77" s="502"/>
      <c r="BB77" s="502"/>
      <c r="BC77" s="502"/>
      <c r="BD77" s="502"/>
      <c r="BE77" s="502"/>
      <c r="BF77" s="502"/>
    </row>
    <row r="78" spans="1:58" s="503" customFormat="1" ht="11.25" x14ac:dyDescent="0.2">
      <c r="A78" s="501"/>
      <c r="B78" s="523" t="s">
        <v>5</v>
      </c>
      <c r="C78" s="523"/>
      <c r="D78" s="523"/>
      <c r="E78" s="529" t="str">
        <f>IF(OR(E$44&lt;&gt;"",E$46=""),"",COUNTIF(E47:E$75,"IR"))</f>
        <v/>
      </c>
      <c r="F78" s="529" t="str">
        <f>IF(OR(F$44&lt;&gt;"",F$46=""),"",COUNTIF(F47:F$75,"IR"))</f>
        <v/>
      </c>
      <c r="G78" s="529" t="str">
        <f>IF(OR(G$44&lt;&gt;"",G$46=""),"",COUNTIF(G47:G$75,"IR"))</f>
        <v/>
      </c>
      <c r="H78" s="529" t="str">
        <f>IF(OR(H$44&lt;&gt;"",H$46=""),"",COUNTIF(H47:H$75,"IR"))</f>
        <v/>
      </c>
      <c r="I78" s="529" t="str">
        <f>IF(OR(I$44&lt;&gt;"",I$46=""),"",COUNTIF(I47:I$75,"IR"))</f>
        <v/>
      </c>
      <c r="J78" s="529" t="str">
        <f>IF(OR(J$44&lt;&gt;"",J$46=""),"",COUNTIF(J47:J$75,"IR"))</f>
        <v/>
      </c>
      <c r="K78" s="529" t="str">
        <f>IF(OR(K$44&lt;&gt;"",K$46=""),"",COUNTIF(K47:K$75,"IR"))</f>
        <v/>
      </c>
      <c r="L78" s="529" t="str">
        <f>IF(OR(L$44&lt;&gt;"",L$46=""),"",COUNTIF(L47:L$75,"IR"))</f>
        <v/>
      </c>
      <c r="M78" s="529" t="str">
        <f>IF(OR(M$44&lt;&gt;"",M$46=""),"",COUNTIF(M47:M$75,"IR"))</f>
        <v/>
      </c>
      <c r="N78" s="529" t="str">
        <f>IF(OR(N$44&lt;&gt;"",N$46=""),"",COUNTIF(N47:N$75,"IR"))</f>
        <v/>
      </c>
      <c r="O78" s="529" t="str">
        <f>IF(OR(O$44&lt;&gt;"",O$46=""),"",COUNTIF(O47:O$75,"IR"))</f>
        <v/>
      </c>
      <c r="P78" s="529" t="str">
        <f>IF(OR(P$44&lt;&gt;"",P$46=""),"",COUNTIF(P47:P$75,"IR"))</f>
        <v/>
      </c>
      <c r="Q78" s="529" t="str">
        <f>IF(OR(Q$44&lt;&gt;"",Q$46=""),"",COUNTIF(Q47:Q$75,"IR"))</f>
        <v/>
      </c>
      <c r="R78" s="529" t="str">
        <f>IF(OR(R$44&lt;&gt;"",R$46=""),"",COUNTIF(R47:R$75,"IR"))</f>
        <v/>
      </c>
      <c r="S78" s="529" t="str">
        <f>IF(OR(S$44&lt;&gt;"",S$46=""),"",COUNTIF(S47:S$75,"IR"))</f>
        <v/>
      </c>
      <c r="T78" s="529" t="str">
        <f>IF(OR(T$44&lt;&gt;"",T$46=""),"",COUNTIF(T47:T$75,"IR"))</f>
        <v/>
      </c>
      <c r="U78" s="529" t="str">
        <f>IF(OR(U$44&lt;&gt;"",U$46=""),"",COUNTIF(U47:U$75,"IR"))</f>
        <v/>
      </c>
      <c r="V78" s="529" t="str">
        <f>IF(OR(V$44&lt;&gt;"",V$46=""),"",COUNTIF(V47:V$75,"IR"))</f>
        <v/>
      </c>
      <c r="W78" s="529" t="str">
        <f>IF(OR(W$44&lt;&gt;"",W$46=""),"",COUNTIF(W47:W$75,"IR"))</f>
        <v/>
      </c>
      <c r="X78" s="529" t="str">
        <f>IF(OR(X$44&lt;&gt;"",X$46=""),"",COUNTIF(X47:X$75,"IR"))</f>
        <v/>
      </c>
      <c r="Y78" s="529" t="str">
        <f>IF(OR(Y$44&lt;&gt;"",Y$46=""),"",COUNTIF(Y47:Y$75,"IR"))</f>
        <v/>
      </c>
      <c r="Z78" s="529" t="str">
        <f>IF(OR(Z$44&lt;&gt;"",Z$46=""),"",COUNTIF(Z47:Z$75,"IR"))</f>
        <v/>
      </c>
      <c r="AA78" s="529" t="str">
        <f>IF(OR(AA$44&lt;&gt;"",AA$46=""),"",COUNTIF(AA47:AA$75,"IR"))</f>
        <v/>
      </c>
      <c r="AB78" s="529" t="str">
        <f>IF(OR(AB$44&lt;&gt;"",AB$46=""),"",COUNTIF(AB47:AB$75,"IR"))</f>
        <v/>
      </c>
      <c r="AC78" s="529" t="str">
        <f>IF(OR(AC$44&lt;&gt;"",AC$46=""),"",COUNTIF(AC47:AC$75,"IR"))</f>
        <v/>
      </c>
      <c r="AD78" s="529" t="str">
        <f>IF(OR(AD$44&lt;&gt;"",AD$46=""),"",COUNTIF(AD47:AD$75,"IR"))</f>
        <v/>
      </c>
      <c r="AE78" s="529" t="str">
        <f>IF(OR(AE$44&lt;&gt;"",AE$46=""),"",COUNTIF(AE47:AE$75,"IR"))</f>
        <v/>
      </c>
      <c r="AF78" s="529" t="str">
        <f>IF(OR(AF$44&lt;&gt;"",AF$46=""),"",COUNTIF(AF47:AF$75,"IR"))</f>
        <v/>
      </c>
      <c r="AG78" s="529" t="str">
        <f>IF(OR(AG$44&lt;&gt;"",AG$46=""),"",COUNTIF(AG47:AG$75,"IR"))</f>
        <v/>
      </c>
      <c r="AH78" s="501"/>
      <c r="AI78" s="501"/>
      <c r="AJ78" s="501"/>
      <c r="AK78" s="501"/>
      <c r="AL78" s="501"/>
      <c r="AM78" s="501"/>
      <c r="AN78" s="502"/>
      <c r="AO78" s="502"/>
      <c r="AP78" s="502"/>
      <c r="AQ78" s="502"/>
      <c r="AR78" s="502"/>
      <c r="AS78" s="502"/>
      <c r="AT78" s="502"/>
      <c r="AU78" s="502"/>
      <c r="AV78" s="502"/>
      <c r="AW78" s="502"/>
      <c r="AX78" s="502"/>
      <c r="AY78" s="502"/>
      <c r="AZ78" s="502"/>
      <c r="BA78" s="502"/>
      <c r="BB78" s="502"/>
      <c r="BC78" s="502"/>
      <c r="BD78" s="502"/>
      <c r="BE78" s="502"/>
      <c r="BF78" s="502"/>
    </row>
    <row r="79" spans="1:58" s="547" customFormat="1" ht="11.25" x14ac:dyDescent="0.2">
      <c r="A79" s="585"/>
      <c r="B79" s="585"/>
      <c r="C79" s="585"/>
      <c r="D79" s="585"/>
      <c r="E79" s="585"/>
      <c r="F79" s="585"/>
      <c r="G79" s="585"/>
      <c r="H79" s="585"/>
      <c r="I79" s="585"/>
      <c r="J79" s="585"/>
      <c r="K79" s="585"/>
      <c r="L79" s="585"/>
      <c r="M79" s="585"/>
      <c r="N79" s="585"/>
      <c r="O79" s="585"/>
      <c r="P79" s="585"/>
      <c r="Q79" s="585"/>
      <c r="R79" s="585"/>
      <c r="S79" s="585"/>
      <c r="T79" s="585"/>
      <c r="U79" s="585"/>
      <c r="V79" s="585"/>
      <c r="W79" s="585"/>
      <c r="X79" s="585"/>
      <c r="Y79" s="585"/>
      <c r="Z79" s="585"/>
      <c r="AA79" s="585"/>
      <c r="AB79" s="585"/>
      <c r="AC79" s="585"/>
      <c r="AD79" s="585"/>
      <c r="AE79" s="585"/>
      <c r="AF79" s="585"/>
      <c r="AG79" s="585"/>
      <c r="AH79" s="585"/>
      <c r="AI79" s="585"/>
      <c r="AJ79" s="585"/>
      <c r="AK79" s="585"/>
      <c r="AL79" s="585"/>
      <c r="AM79" s="585"/>
      <c r="AN79" s="585"/>
      <c r="AO79" s="585"/>
      <c r="AP79" s="585"/>
      <c r="AQ79" s="585"/>
      <c r="AR79" s="585"/>
      <c r="AS79" s="585"/>
      <c r="AT79" s="585"/>
      <c r="AU79" s="585"/>
      <c r="AV79" s="585"/>
      <c r="AW79" s="585"/>
      <c r="AX79" s="585"/>
      <c r="AY79" s="585"/>
      <c r="AZ79" s="585"/>
      <c r="BA79" s="585"/>
      <c r="BB79" s="585"/>
      <c r="BC79" s="585"/>
      <c r="BD79" s="585"/>
      <c r="BE79" s="585"/>
      <c r="BF79" s="585"/>
    </row>
    <row r="80" spans="1:58" s="547" customFormat="1" ht="11.25" x14ac:dyDescent="0.2">
      <c r="A80" s="585"/>
      <c r="B80" s="585"/>
      <c r="C80" s="585"/>
      <c r="D80" s="585"/>
      <c r="E80" s="585"/>
      <c r="F80" s="585"/>
      <c r="G80" s="585"/>
      <c r="H80" s="585"/>
      <c r="I80" s="585"/>
      <c r="J80" s="585"/>
      <c r="K80" s="585"/>
      <c r="L80" s="585"/>
      <c r="M80" s="585"/>
      <c r="N80" s="585"/>
      <c r="O80" s="585"/>
      <c r="P80" s="585"/>
      <c r="Q80" s="585"/>
      <c r="R80" s="585"/>
      <c r="S80" s="585"/>
      <c r="T80" s="585"/>
      <c r="U80" s="585"/>
      <c r="V80" s="585"/>
      <c r="W80" s="585"/>
      <c r="X80" s="585"/>
      <c r="Y80" s="585"/>
      <c r="Z80" s="585"/>
      <c r="AA80" s="585"/>
      <c r="AB80" s="585"/>
      <c r="AC80" s="585"/>
      <c r="AD80" s="585"/>
      <c r="AE80" s="585"/>
      <c r="AF80" s="585"/>
      <c r="AG80" s="585"/>
      <c r="AH80" s="585"/>
      <c r="AI80" s="585"/>
      <c r="AJ80" s="585"/>
      <c r="AK80" s="585"/>
      <c r="AL80" s="585"/>
      <c r="AM80" s="585"/>
      <c r="AN80" s="585"/>
      <c r="AO80" s="585"/>
      <c r="AP80" s="585"/>
      <c r="AQ80" s="585"/>
      <c r="AR80" s="585"/>
      <c r="AS80" s="585"/>
      <c r="AT80" s="585"/>
      <c r="AU80" s="585"/>
      <c r="AV80" s="585"/>
      <c r="AW80" s="585"/>
      <c r="AX80" s="585"/>
      <c r="AY80" s="585"/>
      <c r="AZ80" s="585"/>
      <c r="BA80" s="585"/>
      <c r="BB80" s="585"/>
      <c r="BC80" s="585"/>
      <c r="BD80" s="585"/>
      <c r="BE80" s="585"/>
      <c r="BF80" s="585"/>
    </row>
    <row r="81" spans="1:58" ht="16.5" x14ac:dyDescent="0.2">
      <c r="A81" s="538" t="s">
        <v>222</v>
      </c>
      <c r="B81" s="494"/>
      <c r="C81" s="494"/>
      <c r="D81" s="494"/>
      <c r="E81" s="494"/>
      <c r="F81" s="494"/>
      <c r="G81" s="494"/>
      <c r="H81" s="494"/>
      <c r="I81" s="494"/>
      <c r="J81" s="494"/>
      <c r="K81" s="494"/>
      <c r="L81" s="494"/>
      <c r="M81" s="494"/>
      <c r="N81" s="494"/>
      <c r="O81" s="494"/>
      <c r="P81" s="494"/>
      <c r="Q81" s="494"/>
      <c r="R81" s="494"/>
      <c r="S81" s="494"/>
      <c r="T81" s="494"/>
      <c r="U81" s="494"/>
      <c r="V81" s="494"/>
      <c r="W81" s="494"/>
      <c r="X81" s="494"/>
      <c r="Y81" s="494"/>
      <c r="Z81" s="494"/>
      <c r="AA81" s="494"/>
      <c r="AB81" s="494"/>
      <c r="AC81" s="494"/>
      <c r="AD81" s="494"/>
      <c r="AE81" s="494"/>
      <c r="AF81" s="494"/>
      <c r="AG81" s="494"/>
      <c r="AH81" s="539" t="s">
        <v>40</v>
      </c>
      <c r="AI81" s="539" t="s">
        <v>41</v>
      </c>
      <c r="AJ81" s="539" t="s">
        <v>42</v>
      </c>
      <c r="AK81" s="540"/>
      <c r="AL81" s="540"/>
      <c r="AM81" s="540"/>
      <c r="AN81" s="494"/>
      <c r="AO81" s="494"/>
      <c r="AP81" s="494"/>
      <c r="AQ81" s="494"/>
      <c r="AR81" s="494"/>
      <c r="AS81" s="494"/>
      <c r="AT81" s="494"/>
      <c r="AU81" s="494"/>
      <c r="AV81" s="494"/>
      <c r="AW81" s="494"/>
      <c r="AX81" s="494"/>
      <c r="AY81" s="494"/>
      <c r="AZ81" s="494"/>
      <c r="BA81" s="494"/>
      <c r="BB81" s="494"/>
      <c r="BC81" s="494"/>
      <c r="BD81" s="494"/>
      <c r="BE81" s="494"/>
      <c r="BF81" s="494"/>
    </row>
    <row r="82" spans="1:58" ht="84" customHeight="1" x14ac:dyDescent="0.2">
      <c r="A82" s="485" t="s">
        <v>0</v>
      </c>
      <c r="B82" s="486" t="s">
        <v>25</v>
      </c>
      <c r="C82" s="487" t="s">
        <v>166</v>
      </c>
      <c r="D82" s="488" t="s">
        <v>167</v>
      </c>
      <c r="E82" s="387" t="str">
        <f>IF($B83&lt;&gt;"",$B83,"")</f>
        <v/>
      </c>
      <c r="F82" s="388" t="str">
        <f>IF($B84&lt;&gt;"",$B84,"")</f>
        <v/>
      </c>
      <c r="G82" s="388" t="str">
        <f>IF($B85&lt;&gt;"",$B85,"")</f>
        <v/>
      </c>
      <c r="H82" s="388" t="str">
        <f>IF($B86&lt;&gt;"",$B86,"")</f>
        <v/>
      </c>
      <c r="I82" s="388" t="str">
        <f>IF($B87&lt;&gt;"",$B87,"")</f>
        <v/>
      </c>
      <c r="J82" s="388" t="str">
        <f>IF($B88&lt;&gt;"",$B88,"")</f>
        <v/>
      </c>
      <c r="K82" s="388" t="str">
        <f>IF($B89&lt;&gt;"",$B89,"")</f>
        <v/>
      </c>
      <c r="L82" s="388" t="str">
        <f>IF($B90&lt;&gt;"",$B90,"")</f>
        <v/>
      </c>
      <c r="M82" s="388" t="str">
        <f>IF($B91&lt;&gt;"",$B91,"")</f>
        <v/>
      </c>
      <c r="N82" s="388" t="str">
        <f>IF($B92&lt;&gt;"",$B92,"")</f>
        <v/>
      </c>
      <c r="O82" s="388" t="str">
        <f>IF($B93&lt;&gt;"",$B93,"")</f>
        <v/>
      </c>
      <c r="P82" s="388" t="str">
        <f>IF($B94&lt;&gt;"",$B94,"")</f>
        <v/>
      </c>
      <c r="Q82" s="388" t="str">
        <f>IF($B95&lt;&gt;"",$B95,"")</f>
        <v/>
      </c>
      <c r="R82" s="388" t="str">
        <f>IF($B96&lt;&gt;"",$B96,"")</f>
        <v/>
      </c>
      <c r="S82" s="388" t="str">
        <f>IF($B97&lt;&gt;"",$B97,"")</f>
        <v/>
      </c>
      <c r="T82" s="388" t="str">
        <f>IF($B98&lt;&gt;"",$B98,"")</f>
        <v/>
      </c>
      <c r="U82" s="388" t="str">
        <f>IF($B99&lt;&gt;"",$B99,"")</f>
        <v/>
      </c>
      <c r="V82" s="388" t="str">
        <f>IF($B100&lt;&gt;"",$B100,"")</f>
        <v/>
      </c>
      <c r="W82" s="388" t="str">
        <f>IF($B101&lt;&gt;"",$B101,"")</f>
        <v/>
      </c>
      <c r="X82" s="388" t="str">
        <f>IF($B102&lt;&gt;"",$B102,"")</f>
        <v/>
      </c>
      <c r="Y82" s="388" t="str">
        <f>IF($B103&lt;&gt;"",$B103,"")</f>
        <v/>
      </c>
      <c r="Z82" s="388" t="str">
        <f>IF($B103&lt;&gt;"",$B103,"")</f>
        <v/>
      </c>
      <c r="AA82" s="388" t="str">
        <f>IF($B105&lt;&gt;"",$B105,"")</f>
        <v/>
      </c>
      <c r="AB82" s="388" t="str">
        <f>IF($B106&lt;&gt;"",$B106,"")</f>
        <v/>
      </c>
      <c r="AC82" s="388" t="str">
        <f>IF($B107&lt;&gt;"",$B107,"")</f>
        <v/>
      </c>
      <c r="AD82" s="388" t="str">
        <f>IF($B108&lt;&gt;"",$B108,"")</f>
        <v/>
      </c>
      <c r="AE82" s="388" t="str">
        <f>IF($B109&lt;&gt;"",$B109,"")</f>
        <v/>
      </c>
      <c r="AF82" s="388" t="str">
        <f>IF($B110&lt;&gt;"",$B110,"")</f>
        <v/>
      </c>
      <c r="AG82" s="389" t="str">
        <f>IF($B111&lt;&gt;"",$B111,"")</f>
        <v/>
      </c>
      <c r="AH82" s="579" t="s">
        <v>37</v>
      </c>
      <c r="AI82" s="580" t="s">
        <v>38</v>
      </c>
      <c r="AJ82" s="581" t="s">
        <v>39</v>
      </c>
      <c r="AK82" s="542"/>
      <c r="AL82" s="542"/>
      <c r="AM82" s="542"/>
      <c r="AN82" s="494"/>
      <c r="AO82" s="494"/>
      <c r="AP82" s="494"/>
      <c r="AQ82" s="494"/>
      <c r="AR82" s="494"/>
      <c r="AS82" s="494"/>
      <c r="AT82" s="494"/>
      <c r="AU82" s="494"/>
      <c r="AV82" s="494"/>
      <c r="AW82" s="494"/>
      <c r="AX82" s="494"/>
      <c r="AY82" s="494"/>
      <c r="AZ82" s="494"/>
      <c r="BA82" s="494"/>
      <c r="BB82" s="494"/>
      <c r="BC82" s="494"/>
      <c r="BD82" s="494"/>
      <c r="BE82" s="494"/>
      <c r="BF82" s="494"/>
    </row>
    <row r="83" spans="1:58" x14ac:dyDescent="0.2">
      <c r="A83" s="495">
        <v>1</v>
      </c>
      <c r="B83" s="441" t="str">
        <f>IF($B6&lt;&gt;"",$B6,"")</f>
        <v/>
      </c>
      <c r="C83" s="442" t="str">
        <f>IF($C6&lt;&gt;"",$C6,"")</f>
        <v/>
      </c>
      <c r="D83" s="2" t="str">
        <f>IF($D6&lt;&gt;"",$D6,"")</f>
        <v/>
      </c>
      <c r="E83" s="563" t="str">
        <f>IF(OR($B83="",$D6&lt;&gt;"",E$82=""),"",IF(AND(E6=1,A!E87=1),"S_I",IF(AND(E6=-1,A!E87=-1),"R_I",IF(AND(E6="",A!E87=""),"IR_I",""))))</f>
        <v/>
      </c>
      <c r="F83" s="497" t="str">
        <f>IF(OR($B83="",$D6&lt;&gt;"",F$82=""),"",IF(AND(F6=1,A!F87=1),"S_I",IF(AND(F6=-1,A!F87=-1),"R_I",IF(AND(F6="",A!F87=""),"IR_I",""))))</f>
        <v/>
      </c>
      <c r="G83" s="497" t="str">
        <f>IF(OR($B83="",$D6&lt;&gt;"",G$82=""),"",IF(AND(G6=1,A!G87=1),"S_I",IF(AND(G6=-1,A!G87=-1),"R_I",IF(AND(G6="",A!G87=""),"IR_I",""))))</f>
        <v/>
      </c>
      <c r="H83" s="497" t="str">
        <f>IF(OR($B83="",$D6&lt;&gt;"",H$82=""),"",IF(AND(H6=1,A!H87=1),"S_I",IF(AND(H6=-1,A!H87=-1),"R_I",IF(AND(H6="",A!H87=""),"IR_I",""))))</f>
        <v/>
      </c>
      <c r="I83" s="497" t="str">
        <f>IF(OR($B83="",$D6&lt;&gt;"",I$82=""),"",IF(AND(I6=1,A!I87=1),"S_I",IF(AND(I6=-1,A!I87=-1),"R_I",IF(AND(I6="",A!I87=""),"IR_I",""))))</f>
        <v/>
      </c>
      <c r="J83" s="497" t="str">
        <f>IF(OR($B83="",$D6&lt;&gt;"",J$82=""),"",IF(AND(J6=1,A!J87=1),"S_I",IF(AND(J6=-1,A!J87=-1),"R_I",IF(AND(J6="",A!J87=""),"IR_I",""))))</f>
        <v/>
      </c>
      <c r="K83" s="497" t="str">
        <f>IF(OR($B83="",$D6&lt;&gt;"",K$82=""),"",IF(AND(K6=1,A!K87=1),"S_I",IF(AND(K6=-1,A!K87=-1),"R_I",IF(AND(K6="",A!K87=""),"IR_I",""))))</f>
        <v/>
      </c>
      <c r="L83" s="497" t="str">
        <f>IF(OR($B83="",$D6&lt;&gt;"",L$82=""),"",IF(AND(L6=1,A!L87=1),"S_I",IF(AND(L6=-1,A!L87=-1),"R_I",IF(AND(L6="",A!L87=""),"IR_I",""))))</f>
        <v/>
      </c>
      <c r="M83" s="497" t="str">
        <f>IF(OR($B83="",$D6&lt;&gt;"",M$82=""),"",IF(AND(M6=1,A!M87=1),"S_I",IF(AND(M6=-1,A!M87=-1),"R_I",IF(AND(M6="",A!M87=""),"IR_I",""))))</f>
        <v/>
      </c>
      <c r="N83" s="497" t="str">
        <f>IF(OR($B83="",$D6&lt;&gt;"",N$82=""),"",IF(AND(N6=1,A!N87=1),"S_I",IF(AND(N6=-1,A!N87=-1),"R_I",IF(AND(N6="",A!N87=""),"IR_I",""))))</f>
        <v/>
      </c>
      <c r="O83" s="497" t="str">
        <f>IF(OR($B83="",$D6&lt;&gt;"",O$82=""),"",IF(AND(O6=1,A!O87=1),"S_I",IF(AND(O6=-1,A!O87=-1),"R_I",IF(AND(O6="",A!O87=""),"IR_I",""))))</f>
        <v/>
      </c>
      <c r="P83" s="497" t="str">
        <f>IF(OR($B83="",$D6&lt;&gt;"",P$82=""),"",IF(AND(P6=1,A!P87=1),"S_I",IF(AND(P6=-1,A!P87=-1),"R_I",IF(AND(P6="",A!P87=""),"IR_I",""))))</f>
        <v/>
      </c>
      <c r="Q83" s="497" t="str">
        <f>IF(OR($B83="",$D6&lt;&gt;"",Q$82=""),"",IF(AND(Q6=1,A!Q87=1),"S_I",IF(AND(Q6=-1,A!Q87=-1),"R_I",IF(AND(Q6="",A!Q87=""),"IR_I",""))))</f>
        <v/>
      </c>
      <c r="R83" s="497" t="str">
        <f>IF(OR($B83="",$D6&lt;&gt;"",R$82=""),"",IF(AND(R6=1,A!R87=1),"S_I",IF(AND(R6=-1,A!R87=-1),"R_I",IF(AND(R6="",A!R87=""),"IR_I",""))))</f>
        <v/>
      </c>
      <c r="S83" s="497" t="str">
        <f>IF(OR($B83="",$D6&lt;&gt;"",S$82=""),"",IF(AND(S6=1,A!S87=1),"S_I",IF(AND(S6=-1,A!S87=-1),"R_I",IF(AND(S6="",A!S87=""),"IR_I",""))))</f>
        <v/>
      </c>
      <c r="T83" s="497" t="str">
        <f>IF(OR($B83="",$D6&lt;&gt;"",T$82=""),"",IF(AND(T6=1,A!T87=1),"S_I",IF(AND(T6=-1,A!T87=-1),"R_I",IF(AND(T6="",A!T87=""),"IR_I",""))))</f>
        <v/>
      </c>
      <c r="U83" s="497" t="str">
        <f>IF(OR($B83="",$D6&lt;&gt;"",U$82=""),"",IF(AND(U6=1,A!U87=1),"S_I",IF(AND(U6=-1,A!U87=-1),"R_I",IF(AND(U6="",A!U87=""),"IR_I",""))))</f>
        <v/>
      </c>
      <c r="V83" s="497" t="str">
        <f>IF(OR($B83="",$D6&lt;&gt;"",V$82=""),"",IF(AND(V6=1,A!V87=1),"S_I",IF(AND(V6=-1,A!V87=-1),"R_I",IF(AND(V6="",A!V87=""),"IR_I",""))))</f>
        <v/>
      </c>
      <c r="W83" s="497" t="str">
        <f>IF(OR($B83="",$D6&lt;&gt;"",W$82=""),"",IF(AND(W6=1,A!W87=1),"S_I",IF(AND(W6=-1,A!W87=-1),"R_I",IF(AND(W6="",A!W87=""),"IR_I",""))))</f>
        <v/>
      </c>
      <c r="X83" s="497" t="str">
        <f>IF(OR($B83="",$D6&lt;&gt;"",X$82=""),"",IF(AND(X6=1,A!X87=1),"S_I",IF(AND(X6=-1,A!X87=-1),"R_I",IF(AND(X6="",A!X87=""),"IR_I",""))))</f>
        <v/>
      </c>
      <c r="Y83" s="497" t="str">
        <f>IF(OR($B83="",$D6&lt;&gt;"",Y$82=""),"",IF(AND(Y6=1,A!Y87=1),"S_I",IF(AND(Y6=-1,A!Y87=-1),"R_I",IF(AND(Y6="",A!Y87=""),"IR_I",""))))</f>
        <v/>
      </c>
      <c r="Z83" s="497" t="str">
        <f>IF(OR($B83="",$D6&lt;&gt;"",Z$82=""),"",IF(AND(Z6=1,A!Z87=1),"S_I",IF(AND(Z6=-1,A!Z87=-1),"R_I",IF(AND(Z6="",A!Z87=""),"IR_I",""))))</f>
        <v/>
      </c>
      <c r="AA83" s="497" t="str">
        <f>IF(OR($B83="",$D6&lt;&gt;"",AA$82=""),"",IF(AND(AA6=1,A!AA87=1),"S_I",IF(AND(AA6=-1,A!AA87=-1),"R_I",IF(AND(AA6="",A!AA87=""),"IR_I",""))))</f>
        <v/>
      </c>
      <c r="AB83" s="497" t="str">
        <f>IF(OR($B83="",$D6&lt;&gt;"",AB$82=""),"",IF(AND(AB6=1,A!AB87=1),"S_I",IF(AND(AB6=-1,A!AB87=-1),"R_I",IF(AND(AB6="",A!AB87=""),"IR_I",""))))</f>
        <v/>
      </c>
      <c r="AC83" s="497" t="str">
        <f>IF(OR($B83="",$D6&lt;&gt;"",AC$82=""),"",IF(AND(AC6=1,A!AC87=1),"S_I",IF(AND(AC6=-1,A!AC87=-1),"R_I",IF(AND(AC6="",A!AC87=""),"IR_I",""))))</f>
        <v/>
      </c>
      <c r="AD83" s="497" t="str">
        <f>IF(OR($B83="",$D6&lt;&gt;"",AD$82=""),"",IF(AND(AD6=1,A!AD87=1),"S_I",IF(AND(AD6=-1,A!AD87=-1),"R_I",IF(AND(AD6="",A!AD87=""),"IR_I",""))))</f>
        <v/>
      </c>
      <c r="AE83" s="497" t="str">
        <f>IF(OR($B83="",$D6&lt;&gt;"",AE$82=""),"",IF(AND(AE6=1,A!AE87=1),"S_I",IF(AND(AE6=-1,A!AE87=-1),"R_I",IF(AND(AE6="",A!AE87=""),"IR_I",""))))</f>
        <v/>
      </c>
      <c r="AF83" s="497" t="str">
        <f>IF(OR($B83="",$D6&lt;&gt;"",AF$82=""),"",IF(AND(AF6=1,A!AF87=1),"S_I",IF(AND(AF6=-1,A!AF87=-1),"R_I",IF(AND(AF6="",A!AF87=""),"IR_I",""))))</f>
        <v/>
      </c>
      <c r="AG83" s="498" t="str">
        <f>IF(OR($B83="",$D6&lt;&gt;"",AG$82=""),"",IF(AND(AG6=1,A!AG87=1),"S_I",IF(AND(AG6=-1,A!AG87=-1),"R_I",IF(AND(AG6="",A!AG87=""),"IR_I",""))))</f>
        <v/>
      </c>
      <c r="AH83" s="499" t="str">
        <f>IF(OR($B83="",$D83&lt;&gt;""),"",COUNTIF($F83:$AG83,AH$81))</f>
        <v/>
      </c>
      <c r="AI83" s="442" t="str">
        <f>IF(OR($B83="",$D83&lt;&gt;""),"",COUNTIF($F83:$AG83,AI$81))</f>
        <v/>
      </c>
      <c r="AJ83" s="2" t="str">
        <f>IF(OR($B83="",$D83&lt;&gt;""),"",COUNTIF($F83:$AG83,AJ$81))</f>
        <v/>
      </c>
      <c r="AK83" s="586"/>
      <c r="AL83" s="544"/>
      <c r="AM83" s="544"/>
      <c r="AN83" s="494"/>
      <c r="AO83" s="494"/>
      <c r="AP83" s="494"/>
      <c r="AQ83" s="494"/>
      <c r="AR83" s="494"/>
      <c r="AS83" s="494"/>
      <c r="AT83" s="494"/>
      <c r="AU83" s="494"/>
      <c r="AV83" s="494"/>
      <c r="AW83" s="494"/>
      <c r="AX83" s="494"/>
      <c r="AY83" s="494"/>
      <c r="AZ83" s="494"/>
      <c r="BA83" s="494"/>
      <c r="BB83" s="494"/>
      <c r="BC83" s="494"/>
      <c r="BD83" s="494"/>
      <c r="BE83" s="494"/>
      <c r="BF83" s="494"/>
    </row>
    <row r="84" spans="1:58" x14ac:dyDescent="0.2">
      <c r="A84" s="504">
        <v>2</v>
      </c>
      <c r="B84" s="443" t="str">
        <f t="shared" ref="B84:B111" si="10">IF($B7&lt;&gt;"",$B7,"")</f>
        <v/>
      </c>
      <c r="C84" s="444" t="str">
        <f t="shared" ref="C84:C111" si="11">IF($C7&lt;&gt;"",$C7,"")</f>
        <v/>
      </c>
      <c r="D84" s="3" t="str">
        <f t="shared" ref="D84:D111" si="12">IF($D7&lt;&gt;"",$D7,"")</f>
        <v/>
      </c>
      <c r="E84" s="507" t="str">
        <f>IF(OR($B84="",$D7&lt;&gt;"",E$82=""),"",IF(AND(E7=1,A!E88=1),"S_I",IF(AND(E7=-1,A!E88=-1),"R_I",IF(AND(E7="",A!E88=""),"IR_I",""))))</f>
        <v/>
      </c>
      <c r="F84" s="510" t="str">
        <f>IF(OR($B84="",$D7&lt;&gt;"",F$82=""),"",IF(AND(F7=1,A!F88=1),"S_I",IF(AND(F7=-1,A!F88=-1),"R_I",IF(AND(F7="",A!F88=""),"IR_I",""))))</f>
        <v/>
      </c>
      <c r="G84" s="496" t="str">
        <f>IF(OR($B84="",$D7&lt;&gt;"",G$82=""),"",IF(AND(G7=1,A!G88=1),"S_I",IF(AND(G7=-1,A!G88=-1),"R_I",IF(AND(G7="",A!G88=""),"IR_I",""))))</f>
        <v/>
      </c>
      <c r="H84" s="496" t="str">
        <f>IF(OR($B84="",$D7&lt;&gt;"",H$82=""),"",IF(AND(H7=1,A!H88=1),"S_I",IF(AND(H7=-1,A!H88=-1),"R_I",IF(AND(H7="",A!H88=""),"IR_I",""))))</f>
        <v/>
      </c>
      <c r="I84" s="496" t="str">
        <f>IF(OR($B84="",$D7&lt;&gt;"",I$82=""),"",IF(AND(I7=1,A!I88=1),"S_I",IF(AND(I7=-1,A!I88=-1),"R_I",IF(AND(I7="",A!I88=""),"IR_I",""))))</f>
        <v/>
      </c>
      <c r="J84" s="496" t="str">
        <f>IF(OR($B84="",$D7&lt;&gt;"",J$82=""),"",IF(AND(J7=1,A!J88=1),"S_I",IF(AND(J7=-1,A!J88=-1),"R_I",IF(AND(J7="",A!J88=""),"IR_I",""))))</f>
        <v/>
      </c>
      <c r="K84" s="496" t="str">
        <f>IF(OR($B84="",$D7&lt;&gt;"",K$82=""),"",IF(AND(K7=1,A!K88=1),"S_I",IF(AND(K7=-1,A!K88=-1),"R_I",IF(AND(K7="",A!K88=""),"IR_I",""))))</f>
        <v/>
      </c>
      <c r="L84" s="496" t="str">
        <f>IF(OR($B84="",$D7&lt;&gt;"",L$82=""),"",IF(AND(L7=1,A!L88=1),"S_I",IF(AND(L7=-1,A!L88=-1),"R_I",IF(AND(L7="",A!L88=""),"IR_I",""))))</f>
        <v/>
      </c>
      <c r="M84" s="496" t="str">
        <f>IF(OR($B84="",$D7&lt;&gt;"",M$82=""),"",IF(AND(M7=1,A!M88=1),"S_I",IF(AND(M7=-1,A!M88=-1),"R_I",IF(AND(M7="",A!M88=""),"IR_I",""))))</f>
        <v/>
      </c>
      <c r="N84" s="496" t="str">
        <f>IF(OR($B84="",$D7&lt;&gt;"",N$82=""),"",IF(AND(N7=1,A!N88=1),"S_I",IF(AND(N7=-1,A!N88=-1),"R_I",IF(AND(N7="",A!N88=""),"IR_I",""))))</f>
        <v/>
      </c>
      <c r="O84" s="496" t="str">
        <f>IF(OR($B84="",$D7&lt;&gt;"",O$82=""),"",IF(AND(O7=1,A!O88=1),"S_I",IF(AND(O7=-1,A!O88=-1),"R_I",IF(AND(O7="",A!O88=""),"IR_I",""))))</f>
        <v/>
      </c>
      <c r="P84" s="496" t="str">
        <f>IF(OR($B84="",$D7&lt;&gt;"",P$82=""),"",IF(AND(P7=1,A!P88=1),"S_I",IF(AND(P7=-1,A!P88=-1),"R_I",IF(AND(P7="",A!P88=""),"IR_I",""))))</f>
        <v/>
      </c>
      <c r="Q84" s="496" t="str">
        <f>IF(OR($B84="",$D7&lt;&gt;"",Q$82=""),"",IF(AND(Q7=1,A!Q88=1),"S_I",IF(AND(Q7=-1,A!Q88=-1),"R_I",IF(AND(Q7="",A!Q88=""),"IR_I",""))))</f>
        <v/>
      </c>
      <c r="R84" s="496" t="str">
        <f>IF(OR($B84="",$D7&lt;&gt;"",R$82=""),"",IF(AND(R7=1,A!R88=1),"S_I",IF(AND(R7=-1,A!R88=-1),"R_I",IF(AND(R7="",A!R88=""),"IR_I",""))))</f>
        <v/>
      </c>
      <c r="S84" s="496" t="str">
        <f>IF(OR($B84="",$D7&lt;&gt;"",S$82=""),"",IF(AND(S7=1,A!S88=1),"S_I",IF(AND(S7=-1,A!S88=-1),"R_I",IF(AND(S7="",A!S88=""),"IR_I",""))))</f>
        <v/>
      </c>
      <c r="T84" s="496" t="str">
        <f>IF(OR($B84="",$D7&lt;&gt;"",T$82=""),"",IF(AND(T7=1,A!T88=1),"S_I",IF(AND(T7=-1,A!T88=-1),"R_I",IF(AND(T7="",A!T88=""),"IR_I",""))))</f>
        <v/>
      </c>
      <c r="U84" s="496" t="str">
        <f>IF(OR($B84="",$D7&lt;&gt;"",U$82=""),"",IF(AND(U7=1,A!U88=1),"S_I",IF(AND(U7=-1,A!U88=-1),"R_I",IF(AND(U7="",A!U88=""),"IR_I",""))))</f>
        <v/>
      </c>
      <c r="V84" s="496" t="str">
        <f>IF(OR($B84="",$D7&lt;&gt;"",V$82=""),"",IF(AND(V7=1,A!V88=1),"S_I",IF(AND(V7=-1,A!V88=-1),"R_I",IF(AND(V7="",A!V88=""),"IR_I",""))))</f>
        <v/>
      </c>
      <c r="W84" s="496" t="str">
        <f>IF(OR($B84="",$D7&lt;&gt;"",W$82=""),"",IF(AND(W7=1,A!W88=1),"S_I",IF(AND(W7=-1,A!W88=-1),"R_I",IF(AND(W7="",A!W88=""),"IR_I",""))))</f>
        <v/>
      </c>
      <c r="X84" s="496" t="str">
        <f>IF(OR($B84="",$D7&lt;&gt;"",X$82=""),"",IF(AND(X7=1,A!X88=1),"S_I",IF(AND(X7=-1,A!X88=-1),"R_I",IF(AND(X7="",A!X88=""),"IR_I",""))))</f>
        <v/>
      </c>
      <c r="Y84" s="496" t="str">
        <f>IF(OR($B84="",$D7&lt;&gt;"",Y$82=""),"",IF(AND(Y7=1,A!Y88=1),"S_I",IF(AND(Y7=-1,A!Y88=-1),"R_I",IF(AND(Y7="",A!Y88=""),"IR_I",""))))</f>
        <v/>
      </c>
      <c r="Z84" s="496" t="str">
        <f>IF(OR($B84="",$D7&lt;&gt;"",Z$82=""),"",IF(AND(Z7=1,A!Z88=1),"S_I",IF(AND(Z7=-1,A!Z88=-1),"R_I",IF(AND(Z7="",A!Z88=""),"IR_I",""))))</f>
        <v/>
      </c>
      <c r="AA84" s="496" t="str">
        <f>IF(OR($B84="",$D7&lt;&gt;"",AA$82=""),"",IF(AND(AA7=1,A!AA88=1),"S_I",IF(AND(AA7=-1,A!AA88=-1),"R_I",IF(AND(AA7="",A!AA88=""),"IR_I",""))))</f>
        <v/>
      </c>
      <c r="AB84" s="496" t="str">
        <f>IF(OR($B84="",$D7&lt;&gt;"",AB$82=""),"",IF(AND(AB7=1,A!AB88=1),"S_I",IF(AND(AB7=-1,A!AB88=-1),"R_I",IF(AND(AB7="",A!AB88=""),"IR_I",""))))</f>
        <v/>
      </c>
      <c r="AC84" s="496" t="str">
        <f>IF(OR($B84="",$D7&lt;&gt;"",AC$82=""),"",IF(AND(AC7=1,A!AC88=1),"S_I",IF(AND(AC7=-1,A!AC88=-1),"R_I",IF(AND(AC7="",A!AC88=""),"IR_I",""))))</f>
        <v/>
      </c>
      <c r="AD84" s="496" t="str">
        <f>IF(OR($B84="",$D7&lt;&gt;"",AD$82=""),"",IF(AND(AD7=1,A!AD88=1),"S_I",IF(AND(AD7=-1,A!AD88=-1),"R_I",IF(AND(AD7="",A!AD88=""),"IR_I",""))))</f>
        <v/>
      </c>
      <c r="AE84" s="496" t="str">
        <f>IF(OR($B84="",$D7&lt;&gt;"",AE$82=""),"",IF(AND(AE7=1,A!AE88=1),"S_I",IF(AND(AE7=-1,A!AE88=-1),"R_I",IF(AND(AE7="",A!AE88=""),"IR_I",""))))</f>
        <v/>
      </c>
      <c r="AF84" s="496" t="str">
        <f>IF(OR($B84="",$D7&lt;&gt;"",AF$82=""),"",IF(AND(AF7=1,A!AF88=1),"S_I",IF(AND(AF7=-1,A!AF88=-1),"R_I",IF(AND(AF7="",A!AF88=""),"IR_I",""))))</f>
        <v/>
      </c>
      <c r="AG84" s="505" t="str">
        <f>IF(OR($B84="",$D7&lt;&gt;"",AG$82=""),"",IF(AND(AG7=1,A!AG88=1),"S_I",IF(AND(AG7=-1,A!AG88=-1),"R_I",IF(AND(AG7="",A!AG88=""),"IR_I",""))))</f>
        <v/>
      </c>
      <c r="AH84" s="506" t="str">
        <f>IF(OR($B84="",$D84&lt;&gt;""),"",COUNTIF($G84:$AG84,AH$81)+COUNTIF($F83,AH$81))</f>
        <v/>
      </c>
      <c r="AI84" s="444" t="str">
        <f>IF(OR($B84="",$D84&lt;&gt;""),"",COUNTIF($G84:$AG84,AI$81)+COUNTIF($F83,AI$81))</f>
        <v/>
      </c>
      <c r="AJ84" s="3" t="str">
        <f>IF(OR($B84="",$D84&lt;&gt;""),"",COUNTIF($G84:$AG84,AJ$81)+COUNTIF($F83,AJ$81))</f>
        <v/>
      </c>
      <c r="AK84" s="587"/>
      <c r="AL84" s="545"/>
      <c r="AM84" s="545"/>
      <c r="AN84" s="494"/>
      <c r="AO84" s="494"/>
      <c r="AP84" s="494"/>
      <c r="AQ84" s="494"/>
      <c r="AR84" s="494"/>
      <c r="AS84" s="494"/>
      <c r="AT84" s="494"/>
      <c r="AU84" s="494"/>
      <c r="AV84" s="494"/>
      <c r="AW84" s="494"/>
      <c r="AX84" s="494"/>
      <c r="AY84" s="494"/>
      <c r="AZ84" s="494"/>
      <c r="BA84" s="494"/>
      <c r="BB84" s="494"/>
      <c r="BC84" s="494"/>
      <c r="BD84" s="494"/>
      <c r="BE84" s="494"/>
      <c r="BF84" s="494"/>
    </row>
    <row r="85" spans="1:58" x14ac:dyDescent="0.2">
      <c r="A85" s="504">
        <v>3</v>
      </c>
      <c r="B85" s="443" t="str">
        <f t="shared" si="10"/>
        <v/>
      </c>
      <c r="C85" s="444" t="str">
        <f t="shared" si="11"/>
        <v/>
      </c>
      <c r="D85" s="3" t="str">
        <f t="shared" si="12"/>
        <v/>
      </c>
      <c r="E85" s="507" t="str">
        <f>IF(OR($B85="",$D8&lt;&gt;"",E$82=""),"",IF(AND(E8=1,A!E89=1),"S_I",IF(AND(E8=-1,A!E89=-1),"R_I",IF(AND(E8="",A!E89=""),"IR_I",""))))</f>
        <v/>
      </c>
      <c r="F85" s="496" t="str">
        <f>IF(OR($B85="",$D8&lt;&gt;"",F$82=""),"",IF(AND(F8=1,A!F89=1),"S_I",IF(AND(F8=-1,A!F89=-1),"R_I",IF(AND(F8="",A!F89=""),"IR_I",""))))</f>
        <v/>
      </c>
      <c r="G85" s="510" t="str">
        <f>IF(OR($B85="",$D8&lt;&gt;"",G$82=""),"",IF(AND(G8=1,A!G89=1),"S_I",IF(AND(G8=-1,A!G89=-1),"R_I",IF(AND(G8="",A!G89=""),"IR_I",""))))</f>
        <v/>
      </c>
      <c r="H85" s="496" t="str">
        <f>IF(OR($B85="",$D8&lt;&gt;"",H$82=""),"",IF(AND(H8=1,A!H89=1),"S_I",IF(AND(H8=-1,A!H89=-1),"R_I",IF(AND(H8="",A!H89=""),"IR_I",""))))</f>
        <v/>
      </c>
      <c r="I85" s="496" t="str">
        <f>IF(OR($B85="",$D8&lt;&gt;"",I$82=""),"",IF(AND(I8=1,A!I89=1),"S_I",IF(AND(I8=-1,A!I89=-1),"R_I",IF(AND(I8="",A!I89=""),"IR_I",""))))</f>
        <v/>
      </c>
      <c r="J85" s="496" t="str">
        <f>IF(OR($B85="",$D8&lt;&gt;"",J$82=""),"",IF(AND(J8=1,A!J89=1),"S_I",IF(AND(J8=-1,A!J89=-1),"R_I",IF(AND(J8="",A!J89=""),"IR_I",""))))</f>
        <v/>
      </c>
      <c r="K85" s="496" t="str">
        <f>IF(OR($B85="",$D8&lt;&gt;"",K$82=""),"",IF(AND(K8=1,A!K89=1),"S_I",IF(AND(K8=-1,A!K89=-1),"R_I",IF(AND(K8="",A!K89=""),"IR_I",""))))</f>
        <v/>
      </c>
      <c r="L85" s="496" t="str">
        <f>IF(OR($B85="",$D8&lt;&gt;"",L$82=""),"",IF(AND(L8=1,A!L89=1),"S_I",IF(AND(L8=-1,A!L89=-1),"R_I",IF(AND(L8="",A!L89=""),"IR_I",""))))</f>
        <v/>
      </c>
      <c r="M85" s="496" t="str">
        <f>IF(OR($B85="",$D8&lt;&gt;"",M$82=""),"",IF(AND(M8=1,A!M89=1),"S_I",IF(AND(M8=-1,A!M89=-1),"R_I",IF(AND(M8="",A!M89=""),"IR_I",""))))</f>
        <v/>
      </c>
      <c r="N85" s="496" t="str">
        <f>IF(OR($B85="",$D8&lt;&gt;"",N$82=""),"",IF(AND(N8=1,A!N89=1),"S_I",IF(AND(N8=-1,A!N89=-1),"R_I",IF(AND(N8="",A!N89=""),"IR_I",""))))</f>
        <v/>
      </c>
      <c r="O85" s="496" t="str">
        <f>IF(OR($B85="",$D8&lt;&gt;"",O$82=""),"",IF(AND(O8=1,A!O89=1),"S_I",IF(AND(O8=-1,A!O89=-1),"R_I",IF(AND(O8="",A!O89=""),"IR_I",""))))</f>
        <v/>
      </c>
      <c r="P85" s="496" t="str">
        <f>IF(OR($B85="",$D8&lt;&gt;"",P$82=""),"",IF(AND(P8=1,A!P89=1),"S_I",IF(AND(P8=-1,A!P89=-1),"R_I",IF(AND(P8="",A!P89=""),"IR_I",""))))</f>
        <v/>
      </c>
      <c r="Q85" s="496" t="str">
        <f>IF(OR($B85="",$D8&lt;&gt;"",Q$82=""),"",IF(AND(Q8=1,A!Q89=1),"S_I",IF(AND(Q8=-1,A!Q89=-1),"R_I",IF(AND(Q8="",A!Q89=""),"IR_I",""))))</f>
        <v/>
      </c>
      <c r="R85" s="496" t="str">
        <f>IF(OR($B85="",$D8&lt;&gt;"",R$82=""),"",IF(AND(R8=1,A!R89=1),"S_I",IF(AND(R8=-1,A!R89=-1),"R_I",IF(AND(R8="",A!R89=""),"IR_I",""))))</f>
        <v/>
      </c>
      <c r="S85" s="496" t="str">
        <f>IF(OR($B85="",$D8&lt;&gt;"",S$82=""),"",IF(AND(S8=1,A!S89=1),"S_I",IF(AND(S8=-1,A!S89=-1),"R_I",IF(AND(S8="",A!S89=""),"IR_I",""))))</f>
        <v/>
      </c>
      <c r="T85" s="496" t="str">
        <f>IF(OR($B85="",$D8&lt;&gt;"",T$82=""),"",IF(AND(T8=1,A!T89=1),"S_I",IF(AND(T8=-1,A!T89=-1),"R_I",IF(AND(T8="",A!T89=""),"IR_I",""))))</f>
        <v/>
      </c>
      <c r="U85" s="496" t="str">
        <f>IF(OR($B85="",$D8&lt;&gt;"",U$82=""),"",IF(AND(U8=1,A!U89=1),"S_I",IF(AND(U8=-1,A!U89=-1),"R_I",IF(AND(U8="",A!U89=""),"IR_I",""))))</f>
        <v/>
      </c>
      <c r="V85" s="496" t="str">
        <f>IF(OR($B85="",$D8&lt;&gt;"",V$82=""),"",IF(AND(V8=1,A!V89=1),"S_I",IF(AND(V8=-1,A!V89=-1),"R_I",IF(AND(V8="",A!V89=""),"IR_I",""))))</f>
        <v/>
      </c>
      <c r="W85" s="496" t="str">
        <f>IF(OR($B85="",$D8&lt;&gt;"",W$82=""),"",IF(AND(W8=1,A!W89=1),"S_I",IF(AND(W8=-1,A!W89=-1),"R_I",IF(AND(W8="",A!W89=""),"IR_I",""))))</f>
        <v/>
      </c>
      <c r="X85" s="496" t="str">
        <f>IF(OR($B85="",$D8&lt;&gt;"",X$82=""),"",IF(AND(X8=1,A!X89=1),"S_I",IF(AND(X8=-1,A!X89=-1),"R_I",IF(AND(X8="",A!X89=""),"IR_I",""))))</f>
        <v/>
      </c>
      <c r="Y85" s="496" t="str">
        <f>IF(OR($B85="",$D8&lt;&gt;"",Y$82=""),"",IF(AND(Y8=1,A!Y89=1),"S_I",IF(AND(Y8=-1,A!Y89=-1),"R_I",IF(AND(Y8="",A!Y89=""),"IR_I",""))))</f>
        <v/>
      </c>
      <c r="Z85" s="496" t="str">
        <f>IF(OR($B85="",$D8&lt;&gt;"",Z$82=""),"",IF(AND(Z8=1,A!Z89=1),"S_I",IF(AND(Z8=-1,A!Z89=-1),"R_I",IF(AND(Z8="",A!Z89=""),"IR_I",""))))</f>
        <v/>
      </c>
      <c r="AA85" s="496" t="str">
        <f>IF(OR($B85="",$D8&lt;&gt;"",AA$82=""),"",IF(AND(AA8=1,A!AA89=1),"S_I",IF(AND(AA8=-1,A!AA89=-1),"R_I",IF(AND(AA8="",A!AA89=""),"IR_I",""))))</f>
        <v/>
      </c>
      <c r="AB85" s="496" t="str">
        <f>IF(OR($B85="",$D8&lt;&gt;"",AB$82=""),"",IF(AND(AB8=1,A!AB89=1),"S_I",IF(AND(AB8=-1,A!AB89=-1),"R_I",IF(AND(AB8="",A!AB89=""),"IR_I",""))))</f>
        <v/>
      </c>
      <c r="AC85" s="496" t="str">
        <f>IF(OR($B85="",$D8&lt;&gt;"",AC$82=""),"",IF(AND(AC8=1,A!AC89=1),"S_I",IF(AND(AC8=-1,A!AC89=-1),"R_I",IF(AND(AC8="",A!AC89=""),"IR_I",""))))</f>
        <v/>
      </c>
      <c r="AD85" s="496" t="str">
        <f>IF(OR($B85="",$D8&lt;&gt;"",AD$82=""),"",IF(AND(AD8=1,A!AD89=1),"S_I",IF(AND(AD8=-1,A!AD89=-1),"R_I",IF(AND(AD8="",A!AD89=""),"IR_I",""))))</f>
        <v/>
      </c>
      <c r="AE85" s="496" t="str">
        <f>IF(OR($B85="",$D8&lt;&gt;"",AE$82=""),"",IF(AND(AE8=1,A!AE89=1),"S_I",IF(AND(AE8=-1,A!AE89=-1),"R_I",IF(AND(AE8="",A!AE89=""),"IR_I",""))))</f>
        <v/>
      </c>
      <c r="AF85" s="496" t="str">
        <f>IF(OR($B85="",$D8&lt;&gt;"",AF$82=""),"",IF(AND(AF8=1,A!AF89=1),"S_I",IF(AND(AF8=-1,A!AF89=-1),"R_I",IF(AND(AF8="",A!AF89=""),"IR_I",""))))</f>
        <v/>
      </c>
      <c r="AG85" s="505" t="str">
        <f>IF(OR($B85="",$D8&lt;&gt;"",AG$82=""),"",IF(AND(AG8=1,A!AG89=1),"S_I",IF(AND(AG8=-1,A!AG89=-1),"R_I",IF(AND(AG8="",A!AG89=""),"IR_I",""))))</f>
        <v/>
      </c>
      <c r="AH85" s="506" t="str">
        <f>IF(OR($B85="",$D85&lt;&gt;""),"",COUNTIF($H85:$AG85,AH$81)+COUNTIF($G83:$G84,AH$81))</f>
        <v/>
      </c>
      <c r="AI85" s="444" t="str">
        <f>IF(OR($B85="",$D85&lt;&gt;""),"",COUNTIF($H85:$AG85,AI$81)+COUNTIF($G83:$G84,AI$81))</f>
        <v/>
      </c>
      <c r="AJ85" s="3" t="str">
        <f>IF(OR($B85="",$D85&lt;&gt;""),"",COUNTIF($H85:$AG85,AJ$81)+COUNTIF($G83:$G84,AJ$81))</f>
        <v/>
      </c>
      <c r="AK85" s="587"/>
      <c r="AL85" s="545"/>
      <c r="AM85" s="545"/>
      <c r="AN85" s="494"/>
      <c r="AO85" s="494"/>
      <c r="AP85" s="494"/>
      <c r="AQ85" s="494"/>
      <c r="AR85" s="494"/>
      <c r="AS85" s="494"/>
      <c r="AT85" s="494"/>
      <c r="AU85" s="494"/>
      <c r="AV85" s="494"/>
      <c r="AW85" s="494"/>
      <c r="AX85" s="494"/>
      <c r="AY85" s="494"/>
      <c r="AZ85" s="494"/>
      <c r="BA85" s="494"/>
      <c r="BB85" s="494"/>
      <c r="BC85" s="494"/>
      <c r="BD85" s="494"/>
      <c r="BE85" s="494"/>
      <c r="BF85" s="494"/>
    </row>
    <row r="86" spans="1:58" x14ac:dyDescent="0.2">
      <c r="A86" s="504">
        <v>4</v>
      </c>
      <c r="B86" s="443" t="str">
        <f t="shared" si="10"/>
        <v/>
      </c>
      <c r="C86" s="444" t="str">
        <f t="shared" si="11"/>
        <v/>
      </c>
      <c r="D86" s="3" t="str">
        <f t="shared" si="12"/>
        <v/>
      </c>
      <c r="E86" s="507" t="str">
        <f>IF(OR($B86="",$D9&lt;&gt;"",E$82=""),"",IF(AND(E9=1,A!E90=1),"S_I",IF(AND(E9=-1,A!E90=-1),"R_I",IF(AND(E9="",A!E90=""),"IR_I",""))))</f>
        <v/>
      </c>
      <c r="F86" s="496" t="str">
        <f>IF(OR($B86="",$D9&lt;&gt;"",F$82=""),"",IF(AND(F9=1,A!F90=1),"S_I",IF(AND(F9=-1,A!F90=-1),"R_I",IF(AND(F9="",A!F90=""),"IR_I",""))))</f>
        <v/>
      </c>
      <c r="G86" s="496" t="str">
        <f>IF(OR($B86="",$D9&lt;&gt;"",G$82=""),"",IF(AND(G9=1,A!G90=1),"S_I",IF(AND(G9=-1,A!G90=-1),"R_I",IF(AND(G9="",A!G90=""),"IR_I",""))))</f>
        <v/>
      </c>
      <c r="H86" s="510" t="str">
        <f>IF(OR($B86="",$D9&lt;&gt;"",H$82=""),"",IF(AND(H9=1,A!H90=1),"S_I",IF(AND(H9=-1,A!H90=-1),"R_I",IF(AND(H9="",A!H90=""),"IR_I",""))))</f>
        <v/>
      </c>
      <c r="I86" s="496" t="str">
        <f>IF(OR($B86="",$D9&lt;&gt;"",I$82=""),"",IF(AND(I9=1,A!I90=1),"S_I",IF(AND(I9=-1,A!I90=-1),"R_I",IF(AND(I9="",A!I90=""),"IR_I",""))))</f>
        <v/>
      </c>
      <c r="J86" s="496" t="str">
        <f>IF(OR($B86="",$D9&lt;&gt;"",J$82=""),"",IF(AND(J9=1,A!J90=1),"S_I",IF(AND(J9=-1,A!J90=-1),"R_I",IF(AND(J9="",A!J90=""),"IR_I",""))))</f>
        <v/>
      </c>
      <c r="K86" s="496" t="str">
        <f>IF(OR($B86="",$D9&lt;&gt;"",K$82=""),"",IF(AND(K9=1,A!K90=1),"S_I",IF(AND(K9=-1,A!K90=-1),"R_I",IF(AND(K9="",A!K90=""),"IR_I",""))))</f>
        <v/>
      </c>
      <c r="L86" s="496" t="str">
        <f>IF(OR($B86="",$D9&lt;&gt;"",L$82=""),"",IF(AND(L9=1,A!L90=1),"S_I",IF(AND(L9=-1,A!L90=-1),"R_I",IF(AND(L9="",A!L90=""),"IR_I",""))))</f>
        <v/>
      </c>
      <c r="M86" s="496" t="str">
        <f>IF(OR($B86="",$D9&lt;&gt;"",M$82=""),"",IF(AND(M9=1,A!M90=1),"S_I",IF(AND(M9=-1,A!M90=-1),"R_I",IF(AND(M9="",A!M90=""),"IR_I",""))))</f>
        <v/>
      </c>
      <c r="N86" s="496" t="str">
        <f>IF(OR($B86="",$D9&lt;&gt;"",N$82=""),"",IF(AND(N9=1,A!N90=1),"S_I",IF(AND(N9=-1,A!N90=-1),"R_I",IF(AND(N9="",A!N90=""),"IR_I",""))))</f>
        <v/>
      </c>
      <c r="O86" s="496" t="str">
        <f>IF(OR($B86="",$D9&lt;&gt;"",O$82=""),"",IF(AND(O9=1,A!O90=1),"S_I",IF(AND(O9=-1,A!O90=-1),"R_I",IF(AND(O9="",A!O90=""),"IR_I",""))))</f>
        <v/>
      </c>
      <c r="P86" s="496" t="str">
        <f>IF(OR($B86="",$D9&lt;&gt;"",P$82=""),"",IF(AND(P9=1,A!P90=1),"S_I",IF(AND(P9=-1,A!P90=-1),"R_I",IF(AND(P9="",A!P90=""),"IR_I",""))))</f>
        <v/>
      </c>
      <c r="Q86" s="496" t="str">
        <f>IF(OR($B86="",$D9&lt;&gt;"",Q$82=""),"",IF(AND(Q9=1,A!Q90=1),"S_I",IF(AND(Q9=-1,A!Q90=-1),"R_I",IF(AND(Q9="",A!Q90=""),"IR_I",""))))</f>
        <v/>
      </c>
      <c r="R86" s="496" t="str">
        <f>IF(OR($B86="",$D9&lt;&gt;"",R$82=""),"",IF(AND(R9=1,A!R90=1),"S_I",IF(AND(R9=-1,A!R90=-1),"R_I",IF(AND(R9="",A!R90=""),"IR_I",""))))</f>
        <v/>
      </c>
      <c r="S86" s="496" t="str">
        <f>IF(OR($B86="",$D9&lt;&gt;"",S$82=""),"",IF(AND(S9=1,A!S90=1),"S_I",IF(AND(S9=-1,A!S90=-1),"R_I",IF(AND(S9="",A!S90=""),"IR_I",""))))</f>
        <v/>
      </c>
      <c r="T86" s="496" t="str">
        <f>IF(OR($B86="",$D9&lt;&gt;"",T$82=""),"",IF(AND(T9=1,A!T90=1),"S_I",IF(AND(T9=-1,A!T90=-1),"R_I",IF(AND(T9="",A!T90=""),"IR_I",""))))</f>
        <v/>
      </c>
      <c r="U86" s="496" t="str">
        <f>IF(OR($B86="",$D9&lt;&gt;"",U$82=""),"",IF(AND(U9=1,A!U90=1),"S_I",IF(AND(U9=-1,A!U90=-1),"R_I",IF(AND(U9="",A!U90=""),"IR_I",""))))</f>
        <v/>
      </c>
      <c r="V86" s="496" t="str">
        <f>IF(OR($B86="",$D9&lt;&gt;"",V$82=""),"",IF(AND(V9=1,A!V90=1),"S_I",IF(AND(V9=-1,A!V90=-1),"R_I",IF(AND(V9="",A!V90=""),"IR_I",""))))</f>
        <v/>
      </c>
      <c r="W86" s="496" t="str">
        <f>IF(OR($B86="",$D9&lt;&gt;"",W$82=""),"",IF(AND(W9=1,A!W90=1),"S_I",IF(AND(W9=-1,A!W90=-1),"R_I",IF(AND(W9="",A!W90=""),"IR_I",""))))</f>
        <v/>
      </c>
      <c r="X86" s="496" t="str">
        <f>IF(OR($B86="",$D9&lt;&gt;"",X$82=""),"",IF(AND(X9=1,A!X90=1),"S_I",IF(AND(X9=-1,A!X90=-1),"R_I",IF(AND(X9="",A!X90=""),"IR_I",""))))</f>
        <v/>
      </c>
      <c r="Y86" s="496" t="str">
        <f>IF(OR($B86="",$D9&lt;&gt;"",Y$82=""),"",IF(AND(Y9=1,A!Y90=1),"S_I",IF(AND(Y9=-1,A!Y90=-1),"R_I",IF(AND(Y9="",A!Y90=""),"IR_I",""))))</f>
        <v/>
      </c>
      <c r="Z86" s="496" t="str">
        <f>IF(OR($B86="",$D9&lt;&gt;"",Z$82=""),"",IF(AND(Z9=1,A!Z90=1),"S_I",IF(AND(Z9=-1,A!Z90=-1),"R_I",IF(AND(Z9="",A!Z90=""),"IR_I",""))))</f>
        <v/>
      </c>
      <c r="AA86" s="496" t="str">
        <f>IF(OR($B86="",$D9&lt;&gt;"",AA$82=""),"",IF(AND(AA9=1,A!AA90=1),"S_I",IF(AND(AA9=-1,A!AA90=-1),"R_I",IF(AND(AA9="",A!AA90=""),"IR_I",""))))</f>
        <v/>
      </c>
      <c r="AB86" s="496" t="str">
        <f>IF(OR($B86="",$D9&lt;&gt;"",AB$82=""),"",IF(AND(AB9=1,A!AB90=1),"S_I",IF(AND(AB9=-1,A!AB90=-1),"R_I",IF(AND(AB9="",A!AB90=""),"IR_I",""))))</f>
        <v/>
      </c>
      <c r="AC86" s="496" t="str">
        <f>IF(OR($B86="",$D9&lt;&gt;"",AC$82=""),"",IF(AND(AC9=1,A!AC90=1),"S_I",IF(AND(AC9=-1,A!AC90=-1),"R_I",IF(AND(AC9="",A!AC90=""),"IR_I",""))))</f>
        <v/>
      </c>
      <c r="AD86" s="496" t="str">
        <f>IF(OR($B86="",$D9&lt;&gt;"",AD$82=""),"",IF(AND(AD9=1,A!AD90=1),"S_I",IF(AND(AD9=-1,A!AD90=-1),"R_I",IF(AND(AD9="",A!AD90=""),"IR_I",""))))</f>
        <v/>
      </c>
      <c r="AE86" s="496" t="str">
        <f>IF(OR($B86="",$D9&lt;&gt;"",AE$82=""),"",IF(AND(AE9=1,A!AE90=1),"S_I",IF(AND(AE9=-1,A!AE90=-1),"R_I",IF(AND(AE9="",A!AE90=""),"IR_I",""))))</f>
        <v/>
      </c>
      <c r="AF86" s="496" t="str">
        <f>IF(OR($B86="",$D9&lt;&gt;"",AF$82=""),"",IF(AND(AF9=1,A!AF90=1),"S_I",IF(AND(AF9=-1,A!AF90=-1),"R_I",IF(AND(AF9="",A!AF90=""),"IR_I",""))))</f>
        <v/>
      </c>
      <c r="AG86" s="505" t="str">
        <f>IF(OR($B86="",$D9&lt;&gt;"",AG$82=""),"",IF(AND(AG9=1,A!AG90=1),"S_I",IF(AND(AG9=-1,A!AG90=-1),"R_I",IF(AND(AG9="",A!AG90=""),"IR_I",""))))</f>
        <v/>
      </c>
      <c r="AH86" s="506" t="str">
        <f>IF(OR($B86="",$D86&lt;&gt;""),"",COUNTIF($I86:$AG86,AH$81)+COUNTIF($H83:$H85,AH$81))</f>
        <v/>
      </c>
      <c r="AI86" s="444" t="str">
        <f>IF(OR($B86="",$D86&lt;&gt;""),"",COUNTIF($I86:$AG86,AI$81)+COUNTIF($H83:$H85,AI$81))</f>
        <v/>
      </c>
      <c r="AJ86" s="3" t="str">
        <f>IF(OR($B86="",$D86&lt;&gt;""),"",COUNTIF($I86:$AG86,AJ$81)+COUNTIF($H83:$H85,AJ$81))</f>
        <v/>
      </c>
      <c r="AK86" s="587"/>
      <c r="AL86" s="545"/>
      <c r="AM86" s="545"/>
      <c r="AN86" s="494"/>
      <c r="AO86" s="494"/>
      <c r="AP86" s="494"/>
      <c r="AQ86" s="494"/>
      <c r="AR86" s="494"/>
      <c r="AS86" s="494"/>
      <c r="AT86" s="494"/>
      <c r="AU86" s="494"/>
      <c r="AV86" s="494"/>
      <c r="AW86" s="494"/>
      <c r="AX86" s="494"/>
      <c r="AY86" s="494"/>
      <c r="AZ86" s="494"/>
      <c r="BA86" s="494"/>
      <c r="BB86" s="494"/>
      <c r="BC86" s="494"/>
      <c r="BD86" s="494"/>
      <c r="BE86" s="494"/>
      <c r="BF86" s="494"/>
    </row>
    <row r="87" spans="1:58" x14ac:dyDescent="0.2">
      <c r="A87" s="504">
        <v>5</v>
      </c>
      <c r="B87" s="443" t="str">
        <f t="shared" si="10"/>
        <v/>
      </c>
      <c r="C87" s="444" t="str">
        <f t="shared" si="11"/>
        <v/>
      </c>
      <c r="D87" s="3" t="str">
        <f t="shared" si="12"/>
        <v/>
      </c>
      <c r="E87" s="507" t="str">
        <f>IF(OR($B87="",$D10&lt;&gt;"",E$82=""),"",IF(AND(E10=1,A!E91=1),"S_I",IF(AND(E10=-1,A!E91=-1),"R_I",IF(AND(E10="",A!E91=""),"IR_I",""))))</f>
        <v/>
      </c>
      <c r="F87" s="496" t="str">
        <f>IF(OR($B87="",$D10&lt;&gt;"",F$82=""),"",IF(AND(F10=1,A!F91=1),"S_I",IF(AND(F10=-1,A!F91=-1),"R_I",IF(AND(F10="",A!F91=""),"IR_I",""))))</f>
        <v/>
      </c>
      <c r="G87" s="496" t="str">
        <f>IF(OR($B87="",$D10&lt;&gt;"",G$82=""),"",IF(AND(G10=1,A!G91=1),"S_I",IF(AND(G10=-1,A!G91=-1),"R_I",IF(AND(G10="",A!G91=""),"IR_I",""))))</f>
        <v/>
      </c>
      <c r="H87" s="496" t="str">
        <f>IF(OR($B87="",$D10&lt;&gt;"",H$82=""),"",IF(AND(H10=1,A!H91=1),"S_I",IF(AND(H10=-1,A!H91=-1),"R_I",IF(AND(H10="",A!H91=""),"IR_I",""))))</f>
        <v/>
      </c>
      <c r="I87" s="510" t="str">
        <f>IF(OR($B87="",$D10&lt;&gt;"",I$82=""),"",IF(AND(I10=1,A!I91=1),"S_I",IF(AND(I10=-1,A!I91=-1),"R_I",IF(AND(I10="",A!I91=""),"IR_I",""))))</f>
        <v/>
      </c>
      <c r="J87" s="496" t="str">
        <f>IF(OR($B87="",$D10&lt;&gt;"",J$82=""),"",IF(AND(J10=1,A!J91=1),"S_I",IF(AND(J10=-1,A!J91=-1),"R_I",IF(AND(J10="",A!J91=""),"IR_I",""))))</f>
        <v/>
      </c>
      <c r="K87" s="496" t="str">
        <f>IF(OR($B87="",$D10&lt;&gt;"",K$82=""),"",IF(AND(K10=1,A!K91=1),"S_I",IF(AND(K10=-1,A!K91=-1),"R_I",IF(AND(K10="",A!K91=""),"IR_I",""))))</f>
        <v/>
      </c>
      <c r="L87" s="496" t="str">
        <f>IF(OR($B87="",$D10&lt;&gt;"",L$82=""),"",IF(AND(L10=1,A!L91=1),"S_I",IF(AND(L10=-1,A!L91=-1),"R_I",IF(AND(L10="",A!L91=""),"IR_I",""))))</f>
        <v/>
      </c>
      <c r="M87" s="496" t="str">
        <f>IF(OR($B87="",$D10&lt;&gt;"",M$82=""),"",IF(AND(M10=1,A!M91=1),"S_I",IF(AND(M10=-1,A!M91=-1),"R_I",IF(AND(M10="",A!M91=""),"IR_I",""))))</f>
        <v/>
      </c>
      <c r="N87" s="496" t="str">
        <f>IF(OR($B87="",$D10&lt;&gt;"",N$82=""),"",IF(AND(N10=1,A!N91=1),"S_I",IF(AND(N10=-1,A!N91=-1),"R_I",IF(AND(N10="",A!N91=""),"IR_I",""))))</f>
        <v/>
      </c>
      <c r="O87" s="496" t="str">
        <f>IF(OR($B87="",$D10&lt;&gt;"",O$82=""),"",IF(AND(O10=1,A!O91=1),"S_I",IF(AND(O10=-1,A!O91=-1),"R_I",IF(AND(O10="",A!O91=""),"IR_I",""))))</f>
        <v/>
      </c>
      <c r="P87" s="496" t="str">
        <f>IF(OR($B87="",$D10&lt;&gt;"",P$82=""),"",IF(AND(P10=1,A!P91=1),"S_I",IF(AND(P10=-1,A!P91=-1),"R_I",IF(AND(P10="",A!P91=""),"IR_I",""))))</f>
        <v/>
      </c>
      <c r="Q87" s="496" t="str">
        <f>IF(OR($B87="",$D10&lt;&gt;"",Q$82=""),"",IF(AND(Q10=1,A!Q91=1),"S_I",IF(AND(Q10=-1,A!Q91=-1),"R_I",IF(AND(Q10="",A!Q91=""),"IR_I",""))))</f>
        <v/>
      </c>
      <c r="R87" s="496" t="str">
        <f>IF(OR($B87="",$D10&lt;&gt;"",R$82=""),"",IF(AND(R10=1,A!R91=1),"S_I",IF(AND(R10=-1,A!R91=-1),"R_I",IF(AND(R10="",A!R91=""),"IR_I",""))))</f>
        <v/>
      </c>
      <c r="S87" s="496" t="str">
        <f>IF(OR($B87="",$D10&lt;&gt;"",S$82=""),"",IF(AND(S10=1,A!S91=1),"S_I",IF(AND(S10=-1,A!S91=-1),"R_I",IF(AND(S10="",A!S91=""),"IR_I",""))))</f>
        <v/>
      </c>
      <c r="T87" s="496" t="str">
        <f>IF(OR($B87="",$D10&lt;&gt;"",T$82=""),"",IF(AND(T10=1,A!T91=1),"S_I",IF(AND(T10=-1,A!T91=-1),"R_I",IF(AND(T10="",A!T91=""),"IR_I",""))))</f>
        <v/>
      </c>
      <c r="U87" s="496" t="str">
        <f>IF(OR($B87="",$D10&lt;&gt;"",U$82=""),"",IF(AND(U10=1,A!U91=1),"S_I",IF(AND(U10=-1,A!U91=-1),"R_I",IF(AND(U10="",A!U91=""),"IR_I",""))))</f>
        <v/>
      </c>
      <c r="V87" s="496" t="str">
        <f>IF(OR($B87="",$D10&lt;&gt;"",V$82=""),"",IF(AND(V10=1,A!V91=1),"S_I",IF(AND(V10=-1,A!V91=-1),"R_I",IF(AND(V10="",A!V91=""),"IR_I",""))))</f>
        <v/>
      </c>
      <c r="W87" s="496" t="str">
        <f>IF(OR($B87="",$D10&lt;&gt;"",W$82=""),"",IF(AND(W10=1,A!W91=1),"S_I",IF(AND(W10=-1,A!W91=-1),"R_I",IF(AND(W10="",A!W91=""),"IR_I",""))))</f>
        <v/>
      </c>
      <c r="X87" s="496" t="str">
        <f>IF(OR($B87="",$D10&lt;&gt;"",X$82=""),"",IF(AND(X10=1,A!X91=1),"S_I",IF(AND(X10=-1,A!X91=-1),"R_I",IF(AND(X10="",A!X91=""),"IR_I",""))))</f>
        <v/>
      </c>
      <c r="Y87" s="496" t="str">
        <f>IF(OR($B87="",$D10&lt;&gt;"",Y$82=""),"",IF(AND(Y10=1,A!Y91=1),"S_I",IF(AND(Y10=-1,A!Y91=-1),"R_I",IF(AND(Y10="",A!Y91=""),"IR_I",""))))</f>
        <v/>
      </c>
      <c r="Z87" s="496" t="str">
        <f>IF(OR($B87="",$D10&lt;&gt;"",Z$82=""),"",IF(AND(Z10=1,A!Z91=1),"S_I",IF(AND(Z10=-1,A!Z91=-1),"R_I",IF(AND(Z10="",A!Z91=""),"IR_I",""))))</f>
        <v/>
      </c>
      <c r="AA87" s="496" t="str">
        <f>IF(OR($B87="",$D10&lt;&gt;"",AA$82=""),"",IF(AND(AA10=1,A!AA91=1),"S_I",IF(AND(AA10=-1,A!AA91=-1),"R_I",IF(AND(AA10="",A!AA91=""),"IR_I",""))))</f>
        <v/>
      </c>
      <c r="AB87" s="496" t="str">
        <f>IF(OR($B87="",$D10&lt;&gt;"",AB$82=""),"",IF(AND(AB10=1,A!AB91=1),"S_I",IF(AND(AB10=-1,A!AB91=-1),"R_I",IF(AND(AB10="",A!AB91=""),"IR_I",""))))</f>
        <v/>
      </c>
      <c r="AC87" s="496" t="str">
        <f>IF(OR($B87="",$D10&lt;&gt;"",AC$82=""),"",IF(AND(AC10=1,A!AC91=1),"S_I",IF(AND(AC10=-1,A!AC91=-1),"R_I",IF(AND(AC10="",A!AC91=""),"IR_I",""))))</f>
        <v/>
      </c>
      <c r="AD87" s="496" t="str">
        <f>IF(OR($B87="",$D10&lt;&gt;"",AD$82=""),"",IF(AND(AD10=1,A!AD91=1),"S_I",IF(AND(AD10=-1,A!AD91=-1),"R_I",IF(AND(AD10="",A!AD91=""),"IR_I",""))))</f>
        <v/>
      </c>
      <c r="AE87" s="496" t="str">
        <f>IF(OR($B87="",$D10&lt;&gt;"",AE$82=""),"",IF(AND(AE10=1,A!AE91=1),"S_I",IF(AND(AE10=-1,A!AE91=-1),"R_I",IF(AND(AE10="",A!AE91=""),"IR_I",""))))</f>
        <v/>
      </c>
      <c r="AF87" s="496" t="str">
        <f>IF(OR($B87="",$D10&lt;&gt;"",AF$82=""),"",IF(AND(AF10=1,A!AF91=1),"S_I",IF(AND(AF10=-1,A!AF91=-1),"R_I",IF(AND(AF10="",A!AF91=""),"IR_I",""))))</f>
        <v/>
      </c>
      <c r="AG87" s="505" t="str">
        <f>IF(OR($B87="",$D10&lt;&gt;"",AG$82=""),"",IF(AND(AG10=1,A!AG91=1),"S_I",IF(AND(AG10=-1,A!AG91=-1),"R_I",IF(AND(AG10="",A!AG91=""),"IR_I",""))))</f>
        <v/>
      </c>
      <c r="AH87" s="506" t="str">
        <f>IF(OR($B87="",$D87&lt;&gt;""),"",COUNTIF($E87:$AG87,AH$81)+COUNTIF($I83:$I86,AH$81))</f>
        <v/>
      </c>
      <c r="AI87" s="444" t="str">
        <f>IF(OR($B87="",$D87&lt;&gt;""),"",COUNTIF($E87:$AG87,AI$81)+COUNTIF($I83:$I86,AI$81))</f>
        <v/>
      </c>
      <c r="AJ87" s="3" t="str">
        <f>IF(OR($B87="",$D87&lt;&gt;""),"",COUNTIF($E87:$AG87,AJ$81)+COUNTIF($I83:$I86,AJ$81))</f>
        <v/>
      </c>
      <c r="AK87" s="587"/>
      <c r="AL87" s="545"/>
      <c r="AM87" s="545"/>
      <c r="AN87" s="494"/>
      <c r="AO87" s="494"/>
      <c r="AP87" s="494"/>
      <c r="AQ87" s="494"/>
      <c r="AR87" s="494"/>
      <c r="AS87" s="494"/>
      <c r="AT87" s="494"/>
      <c r="AU87" s="494"/>
      <c r="AV87" s="494"/>
      <c r="AW87" s="494"/>
      <c r="AX87" s="494"/>
      <c r="AY87" s="494"/>
      <c r="AZ87" s="494"/>
      <c r="BA87" s="494"/>
      <c r="BB87" s="494"/>
      <c r="BC87" s="494"/>
      <c r="BD87" s="494"/>
      <c r="BE87" s="494"/>
      <c r="BF87" s="494"/>
    </row>
    <row r="88" spans="1:58" x14ac:dyDescent="0.2">
      <c r="A88" s="504">
        <v>6</v>
      </c>
      <c r="B88" s="443" t="str">
        <f t="shared" si="10"/>
        <v/>
      </c>
      <c r="C88" s="444" t="str">
        <f t="shared" si="11"/>
        <v/>
      </c>
      <c r="D88" s="3" t="str">
        <f t="shared" si="12"/>
        <v/>
      </c>
      <c r="E88" s="507" t="str">
        <f>IF(OR($B88="",$D11&lt;&gt;"",E$82=""),"",IF(AND(E11=1,A!E92=1),"S_I",IF(AND(E11=-1,A!E92=-1),"R_I",IF(AND(E11="",A!E92=""),"IR_I",""))))</f>
        <v/>
      </c>
      <c r="F88" s="496" t="str">
        <f>IF(OR($B88="",$D11&lt;&gt;"",F$82=""),"",IF(AND(F11=1,A!F92=1),"S_I",IF(AND(F11=-1,A!F92=-1),"R_I",IF(AND(F11="",A!F92=""),"IR_I",""))))</f>
        <v/>
      </c>
      <c r="G88" s="496" t="str">
        <f>IF(OR($B88="",$D11&lt;&gt;"",G$82=""),"",IF(AND(G11=1,A!G92=1),"S_I",IF(AND(G11=-1,A!G92=-1),"R_I",IF(AND(G11="",A!G92=""),"IR_I",""))))</f>
        <v/>
      </c>
      <c r="H88" s="496" t="str">
        <f>IF(OR($B88="",$D11&lt;&gt;"",H$82=""),"",IF(AND(H11=1,A!H92=1),"S_I",IF(AND(H11=-1,A!H92=-1),"R_I",IF(AND(H11="",A!H92=""),"IR_I",""))))</f>
        <v/>
      </c>
      <c r="I88" s="496" t="str">
        <f>IF(OR($B88="",$D11&lt;&gt;"",I$82=""),"",IF(AND(I11=1,A!I92=1),"S_I",IF(AND(I11=-1,A!I92=-1),"R_I",IF(AND(I11="",A!I92=""),"IR_I",""))))</f>
        <v/>
      </c>
      <c r="J88" s="510" t="str">
        <f>IF(OR($B88="",$D11&lt;&gt;"",J$82=""),"",IF(AND(J11=1,A!J92=1),"S_I",IF(AND(J11=-1,A!J92=-1),"R_I",IF(AND(J11="",A!J92=""),"IR_I",""))))</f>
        <v/>
      </c>
      <c r="K88" s="496" t="str">
        <f>IF(OR($B88="",$D11&lt;&gt;"",K$82=""),"",IF(AND(K11=1,A!K92=1),"S_I",IF(AND(K11=-1,A!K92=-1),"R_I",IF(AND(K11="",A!K92=""),"IR_I",""))))</f>
        <v/>
      </c>
      <c r="L88" s="496" t="str">
        <f>IF(OR($B88="",$D11&lt;&gt;"",L$82=""),"",IF(AND(L11=1,A!L92=1),"S_I",IF(AND(L11=-1,A!L92=-1),"R_I",IF(AND(L11="",A!L92=""),"IR_I",""))))</f>
        <v/>
      </c>
      <c r="M88" s="496" t="str">
        <f>IF(OR($B88="",$D11&lt;&gt;"",M$82=""),"",IF(AND(M11=1,A!M92=1),"S_I",IF(AND(M11=-1,A!M92=-1),"R_I",IF(AND(M11="",A!M92=""),"IR_I",""))))</f>
        <v/>
      </c>
      <c r="N88" s="496" t="str">
        <f>IF(OR($B88="",$D11&lt;&gt;"",N$82=""),"",IF(AND(N11=1,A!N92=1),"S_I",IF(AND(N11=-1,A!N92=-1),"R_I",IF(AND(N11="",A!N92=""),"IR_I",""))))</f>
        <v/>
      </c>
      <c r="O88" s="496" t="str">
        <f>IF(OR($B88="",$D11&lt;&gt;"",O$82=""),"",IF(AND(O11=1,A!O92=1),"S_I",IF(AND(O11=-1,A!O92=-1),"R_I",IF(AND(O11="",A!O92=""),"IR_I",""))))</f>
        <v/>
      </c>
      <c r="P88" s="496" t="str">
        <f>IF(OR($B88="",$D11&lt;&gt;"",P$82=""),"",IF(AND(P11=1,A!P92=1),"S_I",IF(AND(P11=-1,A!P92=-1),"R_I",IF(AND(P11="",A!P92=""),"IR_I",""))))</f>
        <v/>
      </c>
      <c r="Q88" s="496" t="str">
        <f>IF(OR($B88="",$D11&lt;&gt;"",Q$82=""),"",IF(AND(Q11=1,A!Q92=1),"S_I",IF(AND(Q11=-1,A!Q92=-1),"R_I",IF(AND(Q11="",A!Q92=""),"IR_I",""))))</f>
        <v/>
      </c>
      <c r="R88" s="496" t="str">
        <f>IF(OR($B88="",$D11&lt;&gt;"",R$82=""),"",IF(AND(R11=1,A!R92=1),"S_I",IF(AND(R11=-1,A!R92=-1),"R_I",IF(AND(R11="",A!R92=""),"IR_I",""))))</f>
        <v/>
      </c>
      <c r="S88" s="496" t="str">
        <f>IF(OR($B88="",$D11&lt;&gt;"",S$82=""),"",IF(AND(S11=1,A!S92=1),"S_I",IF(AND(S11=-1,A!S92=-1),"R_I",IF(AND(S11="",A!S92=""),"IR_I",""))))</f>
        <v/>
      </c>
      <c r="T88" s="496" t="str">
        <f>IF(OR($B88="",$D11&lt;&gt;"",T$82=""),"",IF(AND(T11=1,A!T92=1),"S_I",IF(AND(T11=-1,A!T92=-1),"R_I",IF(AND(T11="",A!T92=""),"IR_I",""))))</f>
        <v/>
      </c>
      <c r="U88" s="496" t="str">
        <f>IF(OR($B88="",$D11&lt;&gt;"",U$82=""),"",IF(AND(U11=1,A!U92=1),"S_I",IF(AND(U11=-1,A!U92=-1),"R_I",IF(AND(U11="",A!U92=""),"IR_I",""))))</f>
        <v/>
      </c>
      <c r="V88" s="496" t="str">
        <f>IF(OR($B88="",$D11&lt;&gt;"",V$82=""),"",IF(AND(V11=1,A!V92=1),"S_I",IF(AND(V11=-1,A!V92=-1),"R_I",IF(AND(V11="",A!V92=""),"IR_I",""))))</f>
        <v/>
      </c>
      <c r="W88" s="496" t="str">
        <f>IF(OR($B88="",$D11&lt;&gt;"",W$82=""),"",IF(AND(W11=1,A!W92=1),"S_I",IF(AND(W11=-1,A!W92=-1),"R_I",IF(AND(W11="",A!W92=""),"IR_I",""))))</f>
        <v/>
      </c>
      <c r="X88" s="496" t="str">
        <f>IF(OR($B88="",$D11&lt;&gt;"",X$82=""),"",IF(AND(X11=1,A!X92=1),"S_I",IF(AND(X11=-1,A!X92=-1),"R_I",IF(AND(X11="",A!X92=""),"IR_I",""))))</f>
        <v/>
      </c>
      <c r="Y88" s="496" t="str">
        <f>IF(OR($B88="",$D11&lt;&gt;"",Y$82=""),"",IF(AND(Y11=1,A!Y92=1),"S_I",IF(AND(Y11=-1,A!Y92=-1),"R_I",IF(AND(Y11="",A!Y92=""),"IR_I",""))))</f>
        <v/>
      </c>
      <c r="Z88" s="496" t="str">
        <f>IF(OR($B88="",$D11&lt;&gt;"",Z$82=""),"",IF(AND(Z11=1,A!Z92=1),"S_I",IF(AND(Z11=-1,A!Z92=-1),"R_I",IF(AND(Z11="",A!Z92=""),"IR_I",""))))</f>
        <v/>
      </c>
      <c r="AA88" s="496" t="str">
        <f>IF(OR($B88="",$D11&lt;&gt;"",AA$82=""),"",IF(AND(AA11=1,A!AA92=1),"S_I",IF(AND(AA11=-1,A!AA92=-1),"R_I",IF(AND(AA11="",A!AA92=""),"IR_I",""))))</f>
        <v/>
      </c>
      <c r="AB88" s="496" t="str">
        <f>IF(OR($B88="",$D11&lt;&gt;"",AB$82=""),"",IF(AND(AB11=1,A!AB92=1),"S_I",IF(AND(AB11=-1,A!AB92=-1),"R_I",IF(AND(AB11="",A!AB92=""),"IR_I",""))))</f>
        <v/>
      </c>
      <c r="AC88" s="496" t="str">
        <f>IF(OR($B88="",$D11&lt;&gt;"",AC$82=""),"",IF(AND(AC11=1,A!AC92=1),"S_I",IF(AND(AC11=-1,A!AC92=-1),"R_I",IF(AND(AC11="",A!AC92=""),"IR_I",""))))</f>
        <v/>
      </c>
      <c r="AD88" s="496" t="str">
        <f>IF(OR($B88="",$D11&lt;&gt;"",AD$82=""),"",IF(AND(AD11=1,A!AD92=1),"S_I",IF(AND(AD11=-1,A!AD92=-1),"R_I",IF(AND(AD11="",A!AD92=""),"IR_I",""))))</f>
        <v/>
      </c>
      <c r="AE88" s="496" t="str">
        <f>IF(OR($B88="",$D11&lt;&gt;"",AE$82=""),"",IF(AND(AE11=1,A!AE92=1),"S_I",IF(AND(AE11=-1,A!AE92=-1),"R_I",IF(AND(AE11="",A!AE92=""),"IR_I",""))))</f>
        <v/>
      </c>
      <c r="AF88" s="496" t="str">
        <f>IF(OR($B88="",$D11&lt;&gt;"",AF$82=""),"",IF(AND(AF11=1,A!AF92=1),"S_I",IF(AND(AF11=-1,A!AF92=-1),"R_I",IF(AND(AF11="",A!AF92=""),"IR_I",""))))</f>
        <v/>
      </c>
      <c r="AG88" s="505" t="str">
        <f>IF(OR($B88="",$D11&lt;&gt;"",AG$82=""),"",IF(AND(AG11=1,A!AG92=1),"S_I",IF(AND(AG11=-1,A!AG92=-1),"R_I",IF(AND(AG11="",A!AG92=""),"IR_I",""))))</f>
        <v/>
      </c>
      <c r="AH88" s="506" t="str">
        <f>IF(OR($B88="",$D88&lt;&gt;""),"",COUNTIF($K88:$AG88,AH$81)+COUNTIF($J83:$J87,AH$81))</f>
        <v/>
      </c>
      <c r="AI88" s="444" t="str">
        <f>IF(OR($B88="",$D88&lt;&gt;""),"",COUNTIF($K88:$AG88,AI$81)+COUNTIF($J83:$J87,AI$81))</f>
        <v/>
      </c>
      <c r="AJ88" s="3" t="str">
        <f>IF(OR($B88="",$D88&lt;&gt;""),"",COUNTIF($K88:$AG88,AJ$81)+COUNTIF($J83:$J87,AJ$81))</f>
        <v/>
      </c>
      <c r="AK88" s="587"/>
      <c r="AL88" s="545"/>
      <c r="AM88" s="545"/>
      <c r="AN88" s="494"/>
      <c r="AO88" s="494"/>
      <c r="AP88" s="494"/>
      <c r="AQ88" s="494"/>
      <c r="AR88" s="494"/>
      <c r="AS88" s="494"/>
      <c r="AT88" s="494"/>
      <c r="AU88" s="494"/>
      <c r="AV88" s="494"/>
      <c r="AW88" s="494"/>
      <c r="AX88" s="494"/>
      <c r="AY88" s="494"/>
      <c r="AZ88" s="494"/>
      <c r="BA88" s="494"/>
      <c r="BB88" s="494"/>
      <c r="BC88" s="494"/>
      <c r="BD88" s="494"/>
      <c r="BE88" s="494"/>
      <c r="BF88" s="494"/>
    </row>
    <row r="89" spans="1:58" x14ac:dyDescent="0.2">
      <c r="A89" s="504">
        <v>7</v>
      </c>
      <c r="B89" s="443" t="str">
        <f t="shared" si="10"/>
        <v/>
      </c>
      <c r="C89" s="444" t="str">
        <f t="shared" si="11"/>
        <v/>
      </c>
      <c r="D89" s="3" t="str">
        <f t="shared" si="12"/>
        <v/>
      </c>
      <c r="E89" s="507" t="str">
        <f>IF(OR($B89="",$D12&lt;&gt;"",E$82=""),"",IF(AND(E12=1,A!E93=1),"S_I",IF(AND(E12=-1,A!E93=-1),"R_I",IF(AND(E12="",A!E93=""),"IR_I",""))))</f>
        <v/>
      </c>
      <c r="F89" s="496" t="str">
        <f>IF(OR($B89="",$D12&lt;&gt;"",F$82=""),"",IF(AND(F12=1,A!F93=1),"S_I",IF(AND(F12=-1,A!F93=-1),"R_I",IF(AND(F12="",A!F93=""),"IR_I",""))))</f>
        <v/>
      </c>
      <c r="G89" s="496" t="str">
        <f>IF(OR($B89="",$D12&lt;&gt;"",G$82=""),"",IF(AND(G12=1,A!G93=1),"S_I",IF(AND(G12=-1,A!G93=-1),"R_I",IF(AND(G12="",A!G93=""),"IR_I",""))))</f>
        <v/>
      </c>
      <c r="H89" s="496" t="str">
        <f>IF(OR($B89="",$D12&lt;&gt;"",H$82=""),"",IF(AND(H12=1,A!H93=1),"S_I",IF(AND(H12=-1,A!H93=-1),"R_I",IF(AND(H12="",A!H93=""),"IR_I",""))))</f>
        <v/>
      </c>
      <c r="I89" s="496" t="str">
        <f>IF(OR($B89="",$D12&lt;&gt;"",I$82=""),"",IF(AND(I12=1,A!I93=1),"S_I",IF(AND(I12=-1,A!I93=-1),"R_I",IF(AND(I12="",A!I93=""),"IR_I",""))))</f>
        <v/>
      </c>
      <c r="J89" s="496" t="str">
        <f>IF(OR($B89="",$D12&lt;&gt;"",J$82=""),"",IF(AND(J12=1,A!J93=1),"S_I",IF(AND(J12=-1,A!J93=-1),"R_I",IF(AND(J12="",A!J93=""),"IR_I",""))))</f>
        <v/>
      </c>
      <c r="K89" s="510" t="str">
        <f>IF(OR($B89="",$D12&lt;&gt;"",K$82=""),"",IF(AND(K12=1,A!K93=1),"S_I",IF(AND(K12=-1,A!K93=-1),"R_I",IF(AND(K12="",A!K93=""),"IR_I",""))))</f>
        <v/>
      </c>
      <c r="L89" s="496" t="str">
        <f>IF(OR($B89="",$D12&lt;&gt;"",L$82=""),"",IF(AND(L12=1,A!L93=1),"S_I",IF(AND(L12=-1,A!L93=-1),"R_I",IF(AND(L12="",A!L93=""),"IR_I",""))))</f>
        <v/>
      </c>
      <c r="M89" s="496" t="str">
        <f>IF(OR($B89="",$D12&lt;&gt;"",M$82=""),"",IF(AND(M12=1,A!M93=1),"S_I",IF(AND(M12=-1,A!M93=-1),"R_I",IF(AND(M12="",A!M93=""),"IR_I",""))))</f>
        <v/>
      </c>
      <c r="N89" s="496" t="str">
        <f>IF(OR($B89="",$D12&lt;&gt;"",N$82=""),"",IF(AND(N12=1,A!N93=1),"S_I",IF(AND(N12=-1,A!N93=-1),"R_I",IF(AND(N12="",A!N93=""),"IR_I",""))))</f>
        <v/>
      </c>
      <c r="O89" s="496" t="str">
        <f>IF(OR($B89="",$D12&lt;&gt;"",O$82=""),"",IF(AND(O12=1,A!O93=1),"S_I",IF(AND(O12=-1,A!O93=-1),"R_I",IF(AND(O12="",A!O93=""),"IR_I",""))))</f>
        <v/>
      </c>
      <c r="P89" s="496" t="str">
        <f>IF(OR($B89="",$D12&lt;&gt;"",P$82=""),"",IF(AND(P12=1,A!P93=1),"S_I",IF(AND(P12=-1,A!P93=-1),"R_I",IF(AND(P12="",A!P93=""),"IR_I",""))))</f>
        <v/>
      </c>
      <c r="Q89" s="496" t="str">
        <f>IF(OR($B89="",$D12&lt;&gt;"",Q$82=""),"",IF(AND(Q12=1,A!Q93=1),"S_I",IF(AND(Q12=-1,A!Q93=-1),"R_I",IF(AND(Q12="",A!Q93=""),"IR_I",""))))</f>
        <v/>
      </c>
      <c r="R89" s="496" t="str">
        <f>IF(OR($B89="",$D12&lt;&gt;"",R$82=""),"",IF(AND(R12=1,A!R93=1),"S_I",IF(AND(R12=-1,A!R93=-1),"R_I",IF(AND(R12="",A!R93=""),"IR_I",""))))</f>
        <v/>
      </c>
      <c r="S89" s="496" t="str">
        <f>IF(OR($B89="",$D12&lt;&gt;"",S$82=""),"",IF(AND(S12=1,A!S93=1),"S_I",IF(AND(S12=-1,A!S93=-1),"R_I",IF(AND(S12="",A!S93=""),"IR_I",""))))</f>
        <v/>
      </c>
      <c r="T89" s="496" t="str">
        <f>IF(OR($B89="",$D12&lt;&gt;"",T$82=""),"",IF(AND(T12=1,A!T93=1),"S_I",IF(AND(T12=-1,A!T93=-1),"R_I",IF(AND(T12="",A!T93=""),"IR_I",""))))</f>
        <v/>
      </c>
      <c r="U89" s="496" t="str">
        <f>IF(OR($B89="",$D12&lt;&gt;"",U$82=""),"",IF(AND(U12=1,A!U93=1),"S_I",IF(AND(U12=-1,A!U93=-1),"R_I",IF(AND(U12="",A!U93=""),"IR_I",""))))</f>
        <v/>
      </c>
      <c r="V89" s="496" t="str">
        <f>IF(OR($B89="",$D12&lt;&gt;"",V$82=""),"",IF(AND(V12=1,A!V93=1),"S_I",IF(AND(V12=-1,A!V93=-1),"R_I",IF(AND(V12="",A!V93=""),"IR_I",""))))</f>
        <v/>
      </c>
      <c r="W89" s="496" t="str">
        <f>IF(OR($B89="",$D12&lt;&gt;"",W$82=""),"",IF(AND(W12=1,A!W93=1),"S_I",IF(AND(W12=-1,A!W93=-1),"R_I",IF(AND(W12="",A!W93=""),"IR_I",""))))</f>
        <v/>
      </c>
      <c r="X89" s="496" t="str">
        <f>IF(OR($B89="",$D12&lt;&gt;"",X$82=""),"",IF(AND(X12=1,A!X93=1),"S_I",IF(AND(X12=-1,A!X93=-1),"R_I",IF(AND(X12="",A!X93=""),"IR_I",""))))</f>
        <v/>
      </c>
      <c r="Y89" s="496" t="str">
        <f>IF(OR($B89="",$D12&lt;&gt;"",Y$82=""),"",IF(AND(Y12=1,A!Y93=1),"S_I",IF(AND(Y12=-1,A!Y93=-1),"R_I",IF(AND(Y12="",A!Y93=""),"IR_I",""))))</f>
        <v/>
      </c>
      <c r="Z89" s="496" t="str">
        <f>IF(OR($B89="",$D12&lt;&gt;"",Z$82=""),"",IF(AND(Z12=1,A!Z93=1),"S_I",IF(AND(Z12=-1,A!Z93=-1),"R_I",IF(AND(Z12="",A!Z93=""),"IR_I",""))))</f>
        <v/>
      </c>
      <c r="AA89" s="496" t="str">
        <f>IF(OR($B89="",$D12&lt;&gt;"",AA$82=""),"",IF(AND(AA12=1,A!AA93=1),"S_I",IF(AND(AA12=-1,A!AA93=-1),"R_I",IF(AND(AA12="",A!AA93=""),"IR_I",""))))</f>
        <v/>
      </c>
      <c r="AB89" s="496" t="str">
        <f>IF(OR($B89="",$D12&lt;&gt;"",AB$82=""),"",IF(AND(AB12=1,A!AB93=1),"S_I",IF(AND(AB12=-1,A!AB93=-1),"R_I",IF(AND(AB12="",A!AB93=""),"IR_I",""))))</f>
        <v/>
      </c>
      <c r="AC89" s="496" t="str">
        <f>IF(OR($B89="",$D12&lt;&gt;"",AC$82=""),"",IF(AND(AC12=1,A!AC93=1),"S_I",IF(AND(AC12=-1,A!AC93=-1),"R_I",IF(AND(AC12="",A!AC93=""),"IR_I",""))))</f>
        <v/>
      </c>
      <c r="AD89" s="496" t="str">
        <f>IF(OR($B89="",$D12&lt;&gt;"",AD$82=""),"",IF(AND(AD12=1,A!AD93=1),"S_I",IF(AND(AD12=-1,A!AD93=-1),"R_I",IF(AND(AD12="",A!AD93=""),"IR_I",""))))</f>
        <v/>
      </c>
      <c r="AE89" s="496" t="str">
        <f>IF(OR($B89="",$D12&lt;&gt;"",AE$82=""),"",IF(AND(AE12=1,A!AE93=1),"S_I",IF(AND(AE12=-1,A!AE93=-1),"R_I",IF(AND(AE12="",A!AE93=""),"IR_I",""))))</f>
        <v/>
      </c>
      <c r="AF89" s="496" t="str">
        <f>IF(OR($B89="",$D12&lt;&gt;"",AF$82=""),"",IF(AND(AF12=1,A!AF93=1),"S_I",IF(AND(AF12=-1,A!AF93=-1),"R_I",IF(AND(AF12="",A!AF93=""),"IR_I",""))))</f>
        <v/>
      </c>
      <c r="AG89" s="505" t="str">
        <f>IF(OR($B89="",$D12&lt;&gt;"",AG$82=""),"",IF(AND(AG12=1,A!AG93=1),"S_I",IF(AND(AG12=-1,A!AG93=-1),"R_I",IF(AND(AG12="",A!AG93=""),"IR_I",""))))</f>
        <v/>
      </c>
      <c r="AH89" s="506" t="str">
        <f>IF(OR($B89="",$D89&lt;&gt;""),"",COUNTIF($L89:$AG89,AH$81)+COUNTIF($K83:$K88,AH$81))</f>
        <v/>
      </c>
      <c r="AI89" s="444" t="str">
        <f>IF(OR($B89="",$D89&lt;&gt;""),"",COUNTIF($L89:$AG89,AI$81)+COUNTIF($K83:$K88,AI$81))</f>
        <v/>
      </c>
      <c r="AJ89" s="3" t="str">
        <f>IF(OR($B89="",$D89&lt;&gt;""),"",COUNTIF($L89:$AG89,AJ$81)+COUNTIF($K83:$K88,AJ$81))</f>
        <v/>
      </c>
      <c r="AK89" s="587"/>
      <c r="AL89" s="545"/>
      <c r="AM89" s="545"/>
      <c r="AN89" s="494"/>
      <c r="AO89" s="494"/>
      <c r="AP89" s="494"/>
      <c r="AQ89" s="494"/>
      <c r="AR89" s="494"/>
      <c r="AS89" s="494"/>
      <c r="AT89" s="494"/>
      <c r="AU89" s="494"/>
      <c r="AV89" s="494"/>
      <c r="AW89" s="494"/>
      <c r="AX89" s="494"/>
      <c r="AY89" s="494"/>
      <c r="AZ89" s="494"/>
      <c r="BA89" s="494"/>
      <c r="BB89" s="494"/>
      <c r="BC89" s="494"/>
      <c r="BD89" s="494"/>
      <c r="BE89" s="494"/>
      <c r="BF89" s="494"/>
    </row>
    <row r="90" spans="1:58" x14ac:dyDescent="0.2">
      <c r="A90" s="504">
        <v>8</v>
      </c>
      <c r="B90" s="443" t="str">
        <f t="shared" si="10"/>
        <v/>
      </c>
      <c r="C90" s="444" t="str">
        <f t="shared" si="11"/>
        <v/>
      </c>
      <c r="D90" s="3" t="str">
        <f t="shared" si="12"/>
        <v/>
      </c>
      <c r="E90" s="507" t="str">
        <f>IF(OR($B90="",$D13&lt;&gt;"",E$82=""),"",IF(AND(E13=1,A!E94=1),"S_I",IF(AND(E13=-1,A!E94=-1),"R_I",IF(AND(E13="",A!E94=""),"IR_I",""))))</f>
        <v/>
      </c>
      <c r="F90" s="496" t="str">
        <f>IF(OR($B90="",$D13&lt;&gt;"",F$82=""),"",IF(AND(F13=1,A!F94=1),"S_I",IF(AND(F13=-1,A!F94=-1),"R_I",IF(AND(F13="",A!F94=""),"IR_I",""))))</f>
        <v/>
      </c>
      <c r="G90" s="496" t="str">
        <f>IF(OR($B90="",$D13&lt;&gt;"",G$82=""),"",IF(AND(G13=1,A!G94=1),"S_I",IF(AND(G13=-1,A!G94=-1),"R_I",IF(AND(G13="",A!G94=""),"IR_I",""))))</f>
        <v/>
      </c>
      <c r="H90" s="496" t="str">
        <f>IF(OR($B90="",$D13&lt;&gt;"",H$82=""),"",IF(AND(H13=1,A!H94=1),"S_I",IF(AND(H13=-1,A!H94=-1),"R_I",IF(AND(H13="",A!H94=""),"IR_I",""))))</f>
        <v/>
      </c>
      <c r="I90" s="496" t="str">
        <f>IF(OR($B90="",$D13&lt;&gt;"",I$82=""),"",IF(AND(I13=1,A!I94=1),"S_I",IF(AND(I13=-1,A!I94=-1),"R_I",IF(AND(I13="",A!I94=""),"IR_I",""))))</f>
        <v/>
      </c>
      <c r="J90" s="496" t="str">
        <f>IF(OR($B90="",$D13&lt;&gt;"",J$82=""),"",IF(AND(J13=1,A!J94=1),"S_I",IF(AND(J13=-1,A!J94=-1),"R_I",IF(AND(J13="",A!J94=""),"IR_I",""))))</f>
        <v/>
      </c>
      <c r="K90" s="496" t="str">
        <f>IF(OR($B90="",$D13&lt;&gt;"",K$82=""),"",IF(AND(K13=1,A!K94=1),"S_I",IF(AND(K13=-1,A!K94=-1),"R_I",IF(AND(K13="",A!K94=""),"IR_I",""))))</f>
        <v/>
      </c>
      <c r="L90" s="510" t="str">
        <f>IF(OR($B90="",$D13&lt;&gt;"",L$82=""),"",IF(AND(L13=1,A!L94=1),"S_I",IF(AND(L13=-1,A!L94=-1),"R_I",IF(AND(L13="",A!L94=""),"IR_I",""))))</f>
        <v/>
      </c>
      <c r="M90" s="496" t="str">
        <f>IF(OR($B90="",$D13&lt;&gt;"",M$82=""),"",IF(AND(M13=1,A!M94=1),"S_I",IF(AND(M13=-1,A!M94=-1),"R_I",IF(AND(M13="",A!M94=""),"IR_I",""))))</f>
        <v/>
      </c>
      <c r="N90" s="496" t="str">
        <f>IF(OR($B90="",$D13&lt;&gt;"",N$82=""),"",IF(AND(N13=1,A!N94=1),"S_I",IF(AND(N13=-1,A!N94=-1),"R_I",IF(AND(N13="",A!N94=""),"IR_I",""))))</f>
        <v/>
      </c>
      <c r="O90" s="496" t="str">
        <f>IF(OR($B90="",$D13&lt;&gt;"",O$82=""),"",IF(AND(O13=1,A!O94=1),"S_I",IF(AND(O13=-1,A!O94=-1),"R_I",IF(AND(O13="",A!O94=""),"IR_I",""))))</f>
        <v/>
      </c>
      <c r="P90" s="496" t="str">
        <f>IF(OR($B90="",$D13&lt;&gt;"",P$82=""),"",IF(AND(P13=1,A!P94=1),"S_I",IF(AND(P13=-1,A!P94=-1),"R_I",IF(AND(P13="",A!P94=""),"IR_I",""))))</f>
        <v/>
      </c>
      <c r="Q90" s="496" t="str">
        <f>IF(OR($B90="",$D13&lt;&gt;"",Q$82=""),"",IF(AND(Q13=1,A!Q94=1),"S_I",IF(AND(Q13=-1,A!Q94=-1),"R_I",IF(AND(Q13="",A!Q94=""),"IR_I",""))))</f>
        <v/>
      </c>
      <c r="R90" s="496" t="str">
        <f>IF(OR($B90="",$D13&lt;&gt;"",R$82=""),"",IF(AND(R13=1,A!R94=1),"S_I",IF(AND(R13=-1,A!R94=-1),"R_I",IF(AND(R13="",A!R94=""),"IR_I",""))))</f>
        <v/>
      </c>
      <c r="S90" s="496" t="str">
        <f>IF(OR($B90="",$D13&lt;&gt;"",S$82=""),"",IF(AND(S13=1,A!S94=1),"S_I",IF(AND(S13=-1,A!S94=-1),"R_I",IF(AND(S13="",A!S94=""),"IR_I",""))))</f>
        <v/>
      </c>
      <c r="T90" s="496" t="str">
        <f>IF(OR($B90="",$D13&lt;&gt;"",T$82=""),"",IF(AND(T13=1,A!T94=1),"S_I",IF(AND(T13=-1,A!T94=-1),"R_I",IF(AND(T13="",A!T94=""),"IR_I",""))))</f>
        <v/>
      </c>
      <c r="U90" s="496" t="str">
        <f>IF(OR($B90="",$D13&lt;&gt;"",U$82=""),"",IF(AND(U13=1,A!U94=1),"S_I",IF(AND(U13=-1,A!U94=-1),"R_I",IF(AND(U13="",A!U94=""),"IR_I",""))))</f>
        <v/>
      </c>
      <c r="V90" s="496" t="str">
        <f>IF(OR($B90="",$D13&lt;&gt;"",V$82=""),"",IF(AND(V13=1,A!V94=1),"S_I",IF(AND(V13=-1,A!V94=-1),"R_I",IF(AND(V13="",A!V94=""),"IR_I",""))))</f>
        <v/>
      </c>
      <c r="W90" s="496" t="str">
        <f>IF(OR($B90="",$D13&lt;&gt;"",W$82=""),"",IF(AND(W13=1,A!W94=1),"S_I",IF(AND(W13=-1,A!W94=-1),"R_I",IF(AND(W13="",A!W94=""),"IR_I",""))))</f>
        <v/>
      </c>
      <c r="X90" s="496" t="str">
        <f>IF(OR($B90="",$D13&lt;&gt;"",X$82=""),"",IF(AND(X13=1,A!X94=1),"S_I",IF(AND(X13=-1,A!X94=-1),"R_I",IF(AND(X13="",A!X94=""),"IR_I",""))))</f>
        <v/>
      </c>
      <c r="Y90" s="496" t="str">
        <f>IF(OR($B90="",$D13&lt;&gt;"",Y$82=""),"",IF(AND(Y13=1,A!Y94=1),"S_I",IF(AND(Y13=-1,A!Y94=-1),"R_I",IF(AND(Y13="",A!Y94=""),"IR_I",""))))</f>
        <v/>
      </c>
      <c r="Z90" s="496" t="str">
        <f>IF(OR($B90="",$D13&lt;&gt;"",Z$82=""),"",IF(AND(Z13=1,A!Z94=1),"S_I",IF(AND(Z13=-1,A!Z94=-1),"R_I",IF(AND(Z13="",A!Z94=""),"IR_I",""))))</f>
        <v/>
      </c>
      <c r="AA90" s="496" t="str">
        <f>IF(OR($B90="",$D13&lt;&gt;"",AA$82=""),"",IF(AND(AA13=1,A!AA94=1),"S_I",IF(AND(AA13=-1,A!AA94=-1),"R_I",IF(AND(AA13="",A!AA94=""),"IR_I",""))))</f>
        <v/>
      </c>
      <c r="AB90" s="496" t="str">
        <f>IF(OR($B90="",$D13&lt;&gt;"",AB$82=""),"",IF(AND(AB13=1,A!AB94=1),"S_I",IF(AND(AB13=-1,A!AB94=-1),"R_I",IF(AND(AB13="",A!AB94=""),"IR_I",""))))</f>
        <v/>
      </c>
      <c r="AC90" s="496" t="str">
        <f>IF(OR($B90="",$D13&lt;&gt;"",AC$82=""),"",IF(AND(AC13=1,A!AC94=1),"S_I",IF(AND(AC13=-1,A!AC94=-1),"R_I",IF(AND(AC13="",A!AC94=""),"IR_I",""))))</f>
        <v/>
      </c>
      <c r="AD90" s="496" t="str">
        <f>IF(OR($B90="",$D13&lt;&gt;"",AD$82=""),"",IF(AND(AD13=1,A!AD94=1),"S_I",IF(AND(AD13=-1,A!AD94=-1),"R_I",IF(AND(AD13="",A!AD94=""),"IR_I",""))))</f>
        <v/>
      </c>
      <c r="AE90" s="496" t="str">
        <f>IF(OR($B90="",$D13&lt;&gt;"",AE$82=""),"",IF(AND(AE13=1,A!AE94=1),"S_I",IF(AND(AE13=-1,A!AE94=-1),"R_I",IF(AND(AE13="",A!AE94=""),"IR_I",""))))</f>
        <v/>
      </c>
      <c r="AF90" s="496" t="str">
        <f>IF(OR($B90="",$D13&lt;&gt;"",AF$82=""),"",IF(AND(AF13=1,A!AF94=1),"S_I",IF(AND(AF13=-1,A!AF94=-1),"R_I",IF(AND(AF13="",A!AF94=""),"IR_I",""))))</f>
        <v/>
      </c>
      <c r="AG90" s="505" t="str">
        <f>IF(OR($B90="",$D13&lt;&gt;"",AG$82=""),"",IF(AND(AG13=1,A!AG94=1),"S_I",IF(AND(AG13=-1,A!AG94=-1),"R_I",IF(AND(AG13="",A!AG94=""),"IR_I",""))))</f>
        <v/>
      </c>
      <c r="AH90" s="506" t="str">
        <f>IF(OR($B90="",$D90&lt;&gt;""),"",COUNTIF($M90:$AG90,AH$81)+COUNTIF($L83:$L89,AH$81))</f>
        <v/>
      </c>
      <c r="AI90" s="444" t="str">
        <f>IF(OR($B90="",$D90&lt;&gt;""),"",COUNTIF($M90:$AG90,AI$81)+COUNTIF($L83:$L89,AI$81))</f>
        <v/>
      </c>
      <c r="AJ90" s="3" t="str">
        <f>IF(OR($B90="",$D90&lt;&gt;""),"",COUNTIF($M90:$AG90,AJ$81)+COUNTIF($L83:$L89,AJ$81))</f>
        <v/>
      </c>
      <c r="AK90" s="587"/>
      <c r="AL90" s="545"/>
      <c r="AM90" s="545"/>
      <c r="AN90" s="494"/>
      <c r="AO90" s="494"/>
      <c r="AP90" s="494"/>
      <c r="AQ90" s="494"/>
      <c r="AR90" s="494"/>
      <c r="AS90" s="494"/>
      <c r="AT90" s="494"/>
      <c r="AU90" s="494"/>
      <c r="AV90" s="494"/>
      <c r="AW90" s="494"/>
      <c r="AX90" s="494"/>
      <c r="AY90" s="494"/>
      <c r="AZ90" s="494"/>
      <c r="BA90" s="494"/>
      <c r="BB90" s="494"/>
      <c r="BC90" s="494"/>
      <c r="BD90" s="494"/>
      <c r="BE90" s="494"/>
      <c r="BF90" s="494"/>
    </row>
    <row r="91" spans="1:58" x14ac:dyDescent="0.2">
      <c r="A91" s="504">
        <v>9</v>
      </c>
      <c r="B91" s="443" t="str">
        <f t="shared" si="10"/>
        <v/>
      </c>
      <c r="C91" s="444" t="str">
        <f t="shared" si="11"/>
        <v/>
      </c>
      <c r="D91" s="3" t="str">
        <f t="shared" si="12"/>
        <v/>
      </c>
      <c r="E91" s="507" t="str">
        <f>IF(OR($B91="",$D14&lt;&gt;"",E$82=""),"",IF(AND(E14=1,A!E95=1),"S_I",IF(AND(E14=-1,A!E95=-1),"R_I",IF(AND(E14="",A!E95=""),"IR_I",""))))</f>
        <v/>
      </c>
      <c r="F91" s="496" t="str">
        <f>IF(OR($B91="",$D14&lt;&gt;"",F$82=""),"",IF(AND(F14=1,A!F95=1),"S_I",IF(AND(F14=-1,A!F95=-1),"R_I",IF(AND(F14="",A!F95=""),"IR_I",""))))</f>
        <v/>
      </c>
      <c r="G91" s="496" t="str">
        <f>IF(OR($B91="",$D14&lt;&gt;"",G$82=""),"",IF(AND(G14=1,A!G95=1),"S_I",IF(AND(G14=-1,A!G95=-1),"R_I",IF(AND(G14="",A!G95=""),"IR_I",""))))</f>
        <v/>
      </c>
      <c r="H91" s="496" t="str">
        <f>IF(OR($B91="",$D14&lt;&gt;"",H$82=""),"",IF(AND(H14=1,A!H95=1),"S_I",IF(AND(H14=-1,A!H95=-1),"R_I",IF(AND(H14="",A!H95=""),"IR_I",""))))</f>
        <v/>
      </c>
      <c r="I91" s="496" t="str">
        <f>IF(OR($B91="",$D14&lt;&gt;"",I$82=""),"",IF(AND(I14=1,A!I95=1),"S_I",IF(AND(I14=-1,A!I95=-1),"R_I",IF(AND(I14="",A!I95=""),"IR_I",""))))</f>
        <v/>
      </c>
      <c r="J91" s="496" t="str">
        <f>IF(OR($B91="",$D14&lt;&gt;"",J$82=""),"",IF(AND(J14=1,A!J95=1),"S_I",IF(AND(J14=-1,A!J95=-1),"R_I",IF(AND(J14="",A!J95=""),"IR_I",""))))</f>
        <v/>
      </c>
      <c r="K91" s="496" t="str">
        <f>IF(OR($B91="",$D14&lt;&gt;"",K$82=""),"",IF(AND(K14=1,A!K95=1),"S_I",IF(AND(K14=-1,A!K95=-1),"R_I",IF(AND(K14="",A!K95=""),"IR_I",""))))</f>
        <v/>
      </c>
      <c r="L91" s="496" t="str">
        <f>IF(OR($B91="",$D14&lt;&gt;"",L$82=""),"",IF(AND(L14=1,A!L95=1),"S_I",IF(AND(L14=-1,A!L95=-1),"R_I",IF(AND(L14="",A!L95=""),"IR_I",""))))</f>
        <v/>
      </c>
      <c r="M91" s="510" t="str">
        <f>IF(OR($B91="",$D14&lt;&gt;"",M$82=""),"",IF(AND(M14=1,A!M95=1),"S_I",IF(AND(M14=-1,A!M95=-1),"R_I",IF(AND(M14="",A!M95=""),"IR_I",""))))</f>
        <v/>
      </c>
      <c r="N91" s="496" t="str">
        <f>IF(OR($B91="",$D14&lt;&gt;"",N$82=""),"",IF(AND(N14=1,A!N95=1),"S_I",IF(AND(N14=-1,A!N95=-1),"R_I",IF(AND(N14="",A!N95=""),"IR_I",""))))</f>
        <v/>
      </c>
      <c r="O91" s="496" t="str">
        <f>IF(OR($B91="",$D14&lt;&gt;"",O$82=""),"",IF(AND(O14=1,A!O95=1),"S_I",IF(AND(O14=-1,A!O95=-1),"R_I",IF(AND(O14="",A!O95=""),"IR_I",""))))</f>
        <v/>
      </c>
      <c r="P91" s="496" t="str">
        <f>IF(OR($B91="",$D14&lt;&gt;"",P$82=""),"",IF(AND(P14=1,A!P95=1),"S_I",IF(AND(P14=-1,A!P95=-1),"R_I",IF(AND(P14="",A!P95=""),"IR_I",""))))</f>
        <v/>
      </c>
      <c r="Q91" s="496" t="str">
        <f>IF(OR($B91="",$D14&lt;&gt;"",Q$82=""),"",IF(AND(Q14=1,A!Q95=1),"S_I",IF(AND(Q14=-1,A!Q95=-1),"R_I",IF(AND(Q14="",A!Q95=""),"IR_I",""))))</f>
        <v/>
      </c>
      <c r="R91" s="496" t="str">
        <f>IF(OR($B91="",$D14&lt;&gt;"",R$82=""),"",IF(AND(R14=1,A!R95=1),"S_I",IF(AND(R14=-1,A!R95=-1),"R_I",IF(AND(R14="",A!R95=""),"IR_I",""))))</f>
        <v/>
      </c>
      <c r="S91" s="496" t="str">
        <f>IF(OR($B91="",$D14&lt;&gt;"",S$82=""),"",IF(AND(S14=1,A!S95=1),"S_I",IF(AND(S14=-1,A!S95=-1),"R_I",IF(AND(S14="",A!S95=""),"IR_I",""))))</f>
        <v/>
      </c>
      <c r="T91" s="496" t="str">
        <f>IF(OR($B91="",$D14&lt;&gt;"",T$82=""),"",IF(AND(T14=1,A!T95=1),"S_I",IF(AND(T14=-1,A!T95=-1),"R_I",IF(AND(T14="",A!T95=""),"IR_I",""))))</f>
        <v/>
      </c>
      <c r="U91" s="496" t="str">
        <f>IF(OR($B91="",$D14&lt;&gt;"",U$82=""),"",IF(AND(U14=1,A!U95=1),"S_I",IF(AND(U14=-1,A!U95=-1),"R_I",IF(AND(U14="",A!U95=""),"IR_I",""))))</f>
        <v/>
      </c>
      <c r="V91" s="496" t="str">
        <f>IF(OR($B91="",$D14&lt;&gt;"",V$82=""),"",IF(AND(V14=1,A!V95=1),"S_I",IF(AND(V14=-1,A!V95=-1),"R_I",IF(AND(V14="",A!V95=""),"IR_I",""))))</f>
        <v/>
      </c>
      <c r="W91" s="496" t="str">
        <f>IF(OR($B91="",$D14&lt;&gt;"",W$82=""),"",IF(AND(W14=1,A!W95=1),"S_I",IF(AND(W14=-1,A!W95=-1),"R_I",IF(AND(W14="",A!W95=""),"IR_I",""))))</f>
        <v/>
      </c>
      <c r="X91" s="496" t="str">
        <f>IF(OR($B91="",$D14&lt;&gt;"",X$82=""),"",IF(AND(X14=1,A!X95=1),"S_I",IF(AND(X14=-1,A!X95=-1),"R_I",IF(AND(X14="",A!X95=""),"IR_I",""))))</f>
        <v/>
      </c>
      <c r="Y91" s="496" t="str">
        <f>IF(OR($B91="",$D14&lt;&gt;"",Y$82=""),"",IF(AND(Y14=1,A!Y95=1),"S_I",IF(AND(Y14=-1,A!Y95=-1),"R_I",IF(AND(Y14="",A!Y95=""),"IR_I",""))))</f>
        <v/>
      </c>
      <c r="Z91" s="496" t="str">
        <f>IF(OR($B91="",$D14&lt;&gt;"",Z$82=""),"",IF(AND(Z14=1,A!Z95=1),"S_I",IF(AND(Z14=-1,A!Z95=-1),"R_I",IF(AND(Z14="",A!Z95=""),"IR_I",""))))</f>
        <v/>
      </c>
      <c r="AA91" s="496" t="str">
        <f>IF(OR($B91="",$D14&lt;&gt;"",AA$82=""),"",IF(AND(AA14=1,A!AA95=1),"S_I",IF(AND(AA14=-1,A!AA95=-1),"R_I",IF(AND(AA14="",A!AA95=""),"IR_I",""))))</f>
        <v/>
      </c>
      <c r="AB91" s="496" t="str">
        <f>IF(OR($B91="",$D14&lt;&gt;"",AB$82=""),"",IF(AND(AB14=1,A!AB95=1),"S_I",IF(AND(AB14=-1,A!AB95=-1),"R_I",IF(AND(AB14="",A!AB95=""),"IR_I",""))))</f>
        <v/>
      </c>
      <c r="AC91" s="496" t="str">
        <f>IF(OR($B91="",$D14&lt;&gt;"",AC$82=""),"",IF(AND(AC14=1,A!AC95=1),"S_I",IF(AND(AC14=-1,A!AC95=-1),"R_I",IF(AND(AC14="",A!AC95=""),"IR_I",""))))</f>
        <v/>
      </c>
      <c r="AD91" s="496" t="str">
        <f>IF(OR($B91="",$D14&lt;&gt;"",AD$82=""),"",IF(AND(AD14=1,A!AD95=1),"S_I",IF(AND(AD14=-1,A!AD95=-1),"R_I",IF(AND(AD14="",A!AD95=""),"IR_I",""))))</f>
        <v/>
      </c>
      <c r="AE91" s="496" t="str">
        <f>IF(OR($B91="",$D14&lt;&gt;"",AE$82=""),"",IF(AND(AE14=1,A!AE95=1),"S_I",IF(AND(AE14=-1,A!AE95=-1),"R_I",IF(AND(AE14="",A!AE95=""),"IR_I",""))))</f>
        <v/>
      </c>
      <c r="AF91" s="496" t="str">
        <f>IF(OR($B91="",$D14&lt;&gt;"",AF$82=""),"",IF(AND(AF14=1,A!AF95=1),"S_I",IF(AND(AF14=-1,A!AF95=-1),"R_I",IF(AND(AF14="",A!AF95=""),"IR_I",""))))</f>
        <v/>
      </c>
      <c r="AG91" s="505" t="str">
        <f>IF(OR($B91="",$D14&lt;&gt;"",AG$82=""),"",IF(AND(AG14=1,A!AG95=1),"S_I",IF(AND(AG14=-1,A!AG95=-1),"R_I",IF(AND(AG14="",A!AG95=""),"IR_I",""))))</f>
        <v/>
      </c>
      <c r="AH91" s="506" t="str">
        <f>IF(OR($B91="",$D91&lt;&gt;""),"",COUNTIF($N91:$AG91,AH$81)+COUNTIF($M83:$M90,AH$81))</f>
        <v/>
      </c>
      <c r="AI91" s="444" t="str">
        <f>IF(OR($B91="",$D91&lt;&gt;""),"",COUNTIF($N91:$AG91,AI$81)+COUNTIF($M83:$M90,AI$81))</f>
        <v/>
      </c>
      <c r="AJ91" s="3" t="str">
        <f>IF(OR($B91="",$D91&lt;&gt;""),"",COUNTIF($N91:$AG91,AJ$81)+COUNTIF($M83:$M90,AJ$81))</f>
        <v/>
      </c>
      <c r="AK91" s="587"/>
      <c r="AL91" s="545"/>
      <c r="AM91" s="545"/>
      <c r="AN91" s="494"/>
      <c r="AO91" s="494"/>
      <c r="AP91" s="494"/>
      <c r="AQ91" s="494"/>
      <c r="AR91" s="494"/>
      <c r="AS91" s="494"/>
      <c r="AT91" s="494"/>
      <c r="AU91" s="494"/>
      <c r="AV91" s="494"/>
      <c r="AW91" s="494"/>
      <c r="AX91" s="494"/>
      <c r="AY91" s="494"/>
      <c r="AZ91" s="494"/>
      <c r="BA91" s="494"/>
      <c r="BB91" s="494"/>
      <c r="BC91" s="494"/>
      <c r="BD91" s="494"/>
      <c r="BE91" s="494"/>
      <c r="BF91" s="494"/>
    </row>
    <row r="92" spans="1:58" x14ac:dyDescent="0.2">
      <c r="A92" s="504">
        <v>10</v>
      </c>
      <c r="B92" s="443" t="str">
        <f t="shared" si="10"/>
        <v/>
      </c>
      <c r="C92" s="444" t="str">
        <f t="shared" si="11"/>
        <v/>
      </c>
      <c r="D92" s="3" t="str">
        <f t="shared" si="12"/>
        <v/>
      </c>
      <c r="E92" s="507" t="str">
        <f>IF(OR($B92="",$D15&lt;&gt;"",E$82=""),"",IF(AND(E15=1,A!E96=1),"S_I",IF(AND(E15=-1,A!E96=-1),"R_I",IF(AND(E15="",A!E96=""),"IR_I",""))))</f>
        <v/>
      </c>
      <c r="F92" s="496" t="str">
        <f>IF(OR($B92="",$D15&lt;&gt;"",F$82=""),"",IF(AND(F15=1,A!F96=1),"S_I",IF(AND(F15=-1,A!F96=-1),"R_I",IF(AND(F15="",A!F96=""),"IR_I",""))))</f>
        <v/>
      </c>
      <c r="G92" s="496" t="str">
        <f>IF(OR($B92="",$D15&lt;&gt;"",G$82=""),"",IF(AND(G15=1,A!G96=1),"S_I",IF(AND(G15=-1,A!G96=-1),"R_I",IF(AND(G15="",A!G96=""),"IR_I",""))))</f>
        <v/>
      </c>
      <c r="H92" s="496" t="str">
        <f>IF(OR($B92="",$D15&lt;&gt;"",H$82=""),"",IF(AND(H15=1,A!H96=1),"S_I",IF(AND(H15=-1,A!H96=-1),"R_I",IF(AND(H15="",A!H96=""),"IR_I",""))))</f>
        <v/>
      </c>
      <c r="I92" s="496" t="str">
        <f>IF(OR($B92="",$D15&lt;&gt;"",I$82=""),"",IF(AND(I15=1,A!I96=1),"S_I",IF(AND(I15=-1,A!I96=-1),"R_I",IF(AND(I15="",A!I96=""),"IR_I",""))))</f>
        <v/>
      </c>
      <c r="J92" s="496" t="str">
        <f>IF(OR($B92="",$D15&lt;&gt;"",J$82=""),"",IF(AND(J15=1,A!J96=1),"S_I",IF(AND(J15=-1,A!J96=-1),"R_I",IF(AND(J15="",A!J96=""),"IR_I",""))))</f>
        <v/>
      </c>
      <c r="K92" s="496" t="str">
        <f>IF(OR($B92="",$D15&lt;&gt;"",K$82=""),"",IF(AND(K15=1,A!K96=1),"S_I",IF(AND(K15=-1,A!K96=-1),"R_I",IF(AND(K15="",A!K96=""),"IR_I",""))))</f>
        <v/>
      </c>
      <c r="L92" s="496" t="str">
        <f>IF(OR($B92="",$D15&lt;&gt;"",L$82=""),"",IF(AND(L15=1,A!L96=1),"S_I",IF(AND(L15=-1,A!L96=-1),"R_I",IF(AND(L15="",A!L96=""),"IR_I",""))))</f>
        <v/>
      </c>
      <c r="M92" s="496" t="str">
        <f>IF(OR($B92="",$D15&lt;&gt;"",M$82=""),"",IF(AND(M15=1,A!M96=1),"S_I",IF(AND(M15=-1,A!M96=-1),"R_I",IF(AND(M15="",A!M96=""),"IR_I",""))))</f>
        <v/>
      </c>
      <c r="N92" s="510" t="str">
        <f>IF(OR($B92="",$D15&lt;&gt;"",N$82=""),"",IF(AND(N15=1,A!N96=1),"S_I",IF(AND(N15=-1,A!N96=-1),"R_I",IF(AND(N15="",A!N96=""),"IR_I",""))))</f>
        <v/>
      </c>
      <c r="O92" s="496" t="str">
        <f>IF(OR($B92="",$D15&lt;&gt;"",O$82=""),"",IF(AND(O15=1,A!O96=1),"S_I",IF(AND(O15=-1,A!O96=-1),"R_I",IF(AND(O15="",A!O96=""),"IR_I",""))))</f>
        <v/>
      </c>
      <c r="P92" s="496" t="str">
        <f>IF(OR($B92="",$D15&lt;&gt;"",P$82=""),"",IF(AND(P15=1,A!P96=1),"S_I",IF(AND(P15=-1,A!P96=-1),"R_I",IF(AND(P15="",A!P96=""),"IR_I",""))))</f>
        <v/>
      </c>
      <c r="Q92" s="496" t="str">
        <f>IF(OR($B92="",$D15&lt;&gt;"",Q$82=""),"",IF(AND(Q15=1,A!Q96=1),"S_I",IF(AND(Q15=-1,A!Q96=-1),"R_I",IF(AND(Q15="",A!Q96=""),"IR_I",""))))</f>
        <v/>
      </c>
      <c r="R92" s="496" t="str">
        <f>IF(OR($B92="",$D15&lt;&gt;"",R$82=""),"",IF(AND(R15=1,A!R96=1),"S_I",IF(AND(R15=-1,A!R96=-1),"R_I",IF(AND(R15="",A!R96=""),"IR_I",""))))</f>
        <v/>
      </c>
      <c r="S92" s="496" t="str">
        <f>IF(OR($B92="",$D15&lt;&gt;"",S$82=""),"",IF(AND(S15=1,A!S96=1),"S_I",IF(AND(S15=-1,A!S96=-1),"R_I",IF(AND(S15="",A!S96=""),"IR_I",""))))</f>
        <v/>
      </c>
      <c r="T92" s="496" t="str">
        <f>IF(OR($B92="",$D15&lt;&gt;"",T$82=""),"",IF(AND(T15=1,A!T96=1),"S_I",IF(AND(T15=-1,A!T96=-1),"R_I",IF(AND(T15="",A!T96=""),"IR_I",""))))</f>
        <v/>
      </c>
      <c r="U92" s="496" t="str">
        <f>IF(OR($B92="",$D15&lt;&gt;"",U$82=""),"",IF(AND(U15=1,A!U96=1),"S_I",IF(AND(U15=-1,A!U96=-1),"R_I",IF(AND(U15="",A!U96=""),"IR_I",""))))</f>
        <v/>
      </c>
      <c r="V92" s="496" t="str">
        <f>IF(OR($B92="",$D15&lt;&gt;"",V$82=""),"",IF(AND(V15=1,A!V96=1),"S_I",IF(AND(V15=-1,A!V96=-1),"R_I",IF(AND(V15="",A!V96=""),"IR_I",""))))</f>
        <v/>
      </c>
      <c r="W92" s="496" t="str">
        <f>IF(OR($B92="",$D15&lt;&gt;"",W$82=""),"",IF(AND(W15=1,A!W96=1),"S_I",IF(AND(W15=-1,A!W96=-1),"R_I",IF(AND(W15="",A!W96=""),"IR_I",""))))</f>
        <v/>
      </c>
      <c r="X92" s="496" t="str">
        <f>IF(OR($B92="",$D15&lt;&gt;"",X$82=""),"",IF(AND(X15=1,A!X96=1),"S_I",IF(AND(X15=-1,A!X96=-1),"R_I",IF(AND(X15="",A!X96=""),"IR_I",""))))</f>
        <v/>
      </c>
      <c r="Y92" s="496" t="str">
        <f>IF(OR($B92="",$D15&lt;&gt;"",Y$82=""),"",IF(AND(Y15=1,A!Y96=1),"S_I",IF(AND(Y15=-1,A!Y96=-1),"R_I",IF(AND(Y15="",A!Y96=""),"IR_I",""))))</f>
        <v/>
      </c>
      <c r="Z92" s="496" t="str">
        <f>IF(OR($B92="",$D15&lt;&gt;"",Z$82=""),"",IF(AND(Z15=1,A!Z96=1),"S_I",IF(AND(Z15=-1,A!Z96=-1),"R_I",IF(AND(Z15="",A!Z96=""),"IR_I",""))))</f>
        <v/>
      </c>
      <c r="AA92" s="496" t="str">
        <f>IF(OR($B92="",$D15&lt;&gt;"",AA$82=""),"",IF(AND(AA15=1,A!AA96=1),"S_I",IF(AND(AA15=-1,A!AA96=-1),"R_I",IF(AND(AA15="",A!AA96=""),"IR_I",""))))</f>
        <v/>
      </c>
      <c r="AB92" s="496" t="str">
        <f>IF(OR($B92="",$D15&lt;&gt;"",AB$82=""),"",IF(AND(AB15=1,A!AB96=1),"S_I",IF(AND(AB15=-1,A!AB96=-1),"R_I",IF(AND(AB15="",A!AB96=""),"IR_I",""))))</f>
        <v/>
      </c>
      <c r="AC92" s="496" t="str">
        <f>IF(OR($B92="",$D15&lt;&gt;"",AC$82=""),"",IF(AND(AC15=1,A!AC96=1),"S_I",IF(AND(AC15=-1,A!AC96=-1),"R_I",IF(AND(AC15="",A!AC96=""),"IR_I",""))))</f>
        <v/>
      </c>
      <c r="AD92" s="496" t="str">
        <f>IF(OR($B92="",$D15&lt;&gt;"",AD$82=""),"",IF(AND(AD15=1,A!AD96=1),"S_I",IF(AND(AD15=-1,A!AD96=-1),"R_I",IF(AND(AD15="",A!AD96=""),"IR_I",""))))</f>
        <v/>
      </c>
      <c r="AE92" s="496" t="str">
        <f>IF(OR($B92="",$D15&lt;&gt;"",AE$82=""),"",IF(AND(AE15=1,A!AE96=1),"S_I",IF(AND(AE15=-1,A!AE96=-1),"R_I",IF(AND(AE15="",A!AE96=""),"IR_I",""))))</f>
        <v/>
      </c>
      <c r="AF92" s="496" t="str">
        <f>IF(OR($B92="",$D15&lt;&gt;"",AF$82=""),"",IF(AND(AF15=1,A!AF96=1),"S_I",IF(AND(AF15=-1,A!AF96=-1),"R_I",IF(AND(AF15="",A!AF96=""),"IR_I",""))))</f>
        <v/>
      </c>
      <c r="AG92" s="505" t="str">
        <f>IF(OR($B92="",$D15&lt;&gt;"",AG$82=""),"",IF(AND(AG15=1,A!AG96=1),"S_I",IF(AND(AG15=-1,A!AG96=-1),"R_I",IF(AND(AG15="",A!AG96=""),"IR_I",""))))</f>
        <v/>
      </c>
      <c r="AH92" s="506" t="str">
        <f>IF(OR($B92="",$D92&lt;&gt;""),"",COUNTIF($O92:$AG92,AH$81)+COUNTIF($N83:$N91,AH$81))</f>
        <v/>
      </c>
      <c r="AI92" s="444" t="str">
        <f>IF(OR($B92="",$D92&lt;&gt;""),"",COUNTIF($O92:$AG92,AI$81)+COUNTIF($N83:$N91,AI$81))</f>
        <v/>
      </c>
      <c r="AJ92" s="3" t="str">
        <f>IF(OR($B92="",$D92&lt;&gt;""),"",COUNTIF($O92:$AG92,AJ$81)+COUNTIF($N83:$N91,AJ$81))</f>
        <v/>
      </c>
      <c r="AK92" s="587"/>
      <c r="AL92" s="545"/>
      <c r="AM92" s="545"/>
      <c r="AN92" s="494"/>
      <c r="AO92" s="494"/>
      <c r="AP92" s="494"/>
      <c r="AQ92" s="494"/>
      <c r="AR92" s="494"/>
      <c r="AS92" s="494"/>
      <c r="AT92" s="494"/>
      <c r="AU92" s="494"/>
      <c r="AV92" s="494"/>
      <c r="AW92" s="494"/>
      <c r="AX92" s="494"/>
      <c r="AY92" s="494"/>
      <c r="AZ92" s="494"/>
      <c r="BA92" s="494"/>
      <c r="BB92" s="494"/>
      <c r="BC92" s="494"/>
      <c r="BD92" s="494"/>
      <c r="BE92" s="494"/>
      <c r="BF92" s="494"/>
    </row>
    <row r="93" spans="1:58" x14ac:dyDescent="0.2">
      <c r="A93" s="504">
        <v>11</v>
      </c>
      <c r="B93" s="443" t="str">
        <f t="shared" si="10"/>
        <v/>
      </c>
      <c r="C93" s="444" t="str">
        <f t="shared" si="11"/>
        <v/>
      </c>
      <c r="D93" s="3" t="str">
        <f t="shared" si="12"/>
        <v/>
      </c>
      <c r="E93" s="507" t="str">
        <f>IF(OR($B93="",$D16&lt;&gt;"",E$82=""),"",IF(AND(E16=1,A!E97=1),"S_I",IF(AND(E16=-1,A!E97=-1),"R_I",IF(AND(E16="",A!E97=""),"IR_I",""))))</f>
        <v/>
      </c>
      <c r="F93" s="496" t="str">
        <f>IF(OR($B93="",$D16&lt;&gt;"",F$82=""),"",IF(AND(F16=1,A!F97=1),"S_I",IF(AND(F16=-1,A!F97=-1),"R_I",IF(AND(F16="",A!F97=""),"IR_I",""))))</f>
        <v/>
      </c>
      <c r="G93" s="496" t="str">
        <f>IF(OR($B93="",$D16&lt;&gt;"",G$82=""),"",IF(AND(G16=1,A!G97=1),"S_I",IF(AND(G16=-1,A!G97=-1),"R_I",IF(AND(G16="",A!G97=""),"IR_I",""))))</f>
        <v/>
      </c>
      <c r="H93" s="496" t="str">
        <f>IF(OR($B93="",$D16&lt;&gt;"",H$82=""),"",IF(AND(H16=1,A!H97=1),"S_I",IF(AND(H16=-1,A!H97=-1),"R_I",IF(AND(H16="",A!H97=""),"IR_I",""))))</f>
        <v/>
      </c>
      <c r="I93" s="496" t="str">
        <f>IF(OR($B93="",$D16&lt;&gt;"",I$82=""),"",IF(AND(I16=1,A!I97=1),"S_I",IF(AND(I16=-1,A!I97=-1),"R_I",IF(AND(I16="",A!I97=""),"IR_I",""))))</f>
        <v/>
      </c>
      <c r="J93" s="496" t="str">
        <f>IF(OR($B93="",$D16&lt;&gt;"",J$82=""),"",IF(AND(J16=1,A!J97=1),"S_I",IF(AND(J16=-1,A!J97=-1),"R_I",IF(AND(J16="",A!J97=""),"IR_I",""))))</f>
        <v/>
      </c>
      <c r="K93" s="496" t="str">
        <f>IF(OR($B93="",$D16&lt;&gt;"",K$82=""),"",IF(AND(K16=1,A!K97=1),"S_I",IF(AND(K16=-1,A!K97=-1),"R_I",IF(AND(K16="",A!K97=""),"IR_I",""))))</f>
        <v/>
      </c>
      <c r="L93" s="496" t="str">
        <f>IF(OR($B93="",$D16&lt;&gt;"",L$82=""),"",IF(AND(L16=1,A!L97=1),"S_I",IF(AND(L16=-1,A!L97=-1),"R_I",IF(AND(L16="",A!L97=""),"IR_I",""))))</f>
        <v/>
      </c>
      <c r="M93" s="496" t="str">
        <f>IF(OR($B93="",$D16&lt;&gt;"",M$82=""),"",IF(AND(M16=1,A!M97=1),"S_I",IF(AND(M16=-1,A!M97=-1),"R_I",IF(AND(M16="",A!M97=""),"IR_I",""))))</f>
        <v/>
      </c>
      <c r="N93" s="496" t="str">
        <f>IF(OR($B93="",$D16&lt;&gt;"",N$82=""),"",IF(AND(N16=1,A!N97=1),"S_I",IF(AND(N16=-1,A!N97=-1),"R_I",IF(AND(N16="",A!N97=""),"IR_I",""))))</f>
        <v/>
      </c>
      <c r="O93" s="510" t="str">
        <f>IF(OR($B93="",$D16&lt;&gt;"",O$82=""),"",IF(AND(O16=1,A!O97=1),"S_I",IF(AND(O16=-1,A!O97=-1),"R_I",IF(AND(O16="",A!O97=""),"IR_I",""))))</f>
        <v/>
      </c>
      <c r="P93" s="496" t="str">
        <f>IF(OR($B93="",$D16&lt;&gt;"",P$82=""),"",IF(AND(P16=1,A!P97=1),"S_I",IF(AND(P16=-1,A!P97=-1),"R_I",IF(AND(P16="",A!P97=""),"IR_I",""))))</f>
        <v/>
      </c>
      <c r="Q93" s="496" t="str">
        <f>IF(OR($B93="",$D16&lt;&gt;"",Q$82=""),"",IF(AND(Q16=1,A!Q97=1),"S_I",IF(AND(Q16=-1,A!Q97=-1),"R_I",IF(AND(Q16="",A!Q97=""),"IR_I",""))))</f>
        <v/>
      </c>
      <c r="R93" s="496" t="str">
        <f>IF(OR($B93="",$D16&lt;&gt;"",R$82=""),"",IF(AND(R16=1,A!R97=1),"S_I",IF(AND(R16=-1,A!R97=-1),"R_I",IF(AND(R16="",A!R97=""),"IR_I",""))))</f>
        <v/>
      </c>
      <c r="S93" s="496" t="str">
        <f>IF(OR($B93="",$D16&lt;&gt;"",S$82=""),"",IF(AND(S16=1,A!S97=1),"S_I",IF(AND(S16=-1,A!S97=-1),"R_I",IF(AND(S16="",A!S97=""),"IR_I",""))))</f>
        <v/>
      </c>
      <c r="T93" s="496" t="str">
        <f>IF(OR($B93="",$D16&lt;&gt;"",T$82=""),"",IF(AND(T16=1,A!T97=1),"S_I",IF(AND(T16=-1,A!T97=-1),"R_I",IF(AND(T16="",A!T97=""),"IR_I",""))))</f>
        <v/>
      </c>
      <c r="U93" s="496" t="str">
        <f>IF(OR($B93="",$D16&lt;&gt;"",U$82=""),"",IF(AND(U16=1,A!U97=1),"S_I",IF(AND(U16=-1,A!U97=-1),"R_I",IF(AND(U16="",A!U97=""),"IR_I",""))))</f>
        <v/>
      </c>
      <c r="V93" s="496" t="str">
        <f>IF(OR($B93="",$D16&lt;&gt;"",V$82=""),"",IF(AND(V16=1,A!V97=1),"S_I",IF(AND(V16=-1,A!V97=-1),"R_I",IF(AND(V16="",A!V97=""),"IR_I",""))))</f>
        <v/>
      </c>
      <c r="W93" s="496" t="str">
        <f>IF(OR($B93="",$D16&lt;&gt;"",W$82=""),"",IF(AND(W16=1,A!W97=1),"S_I",IF(AND(W16=-1,A!W97=-1),"R_I",IF(AND(W16="",A!W97=""),"IR_I",""))))</f>
        <v/>
      </c>
      <c r="X93" s="496" t="str">
        <f>IF(OR($B93="",$D16&lt;&gt;"",X$82=""),"",IF(AND(X16=1,A!X97=1),"S_I",IF(AND(X16=-1,A!X97=-1),"R_I",IF(AND(X16="",A!X97=""),"IR_I",""))))</f>
        <v/>
      </c>
      <c r="Y93" s="496" t="str">
        <f>IF(OR($B93="",$D16&lt;&gt;"",Y$82=""),"",IF(AND(Y16=1,A!Y97=1),"S_I",IF(AND(Y16=-1,A!Y97=-1),"R_I",IF(AND(Y16="",A!Y97=""),"IR_I",""))))</f>
        <v/>
      </c>
      <c r="Z93" s="496" t="str">
        <f>IF(OR($B93="",$D16&lt;&gt;"",Z$82=""),"",IF(AND(Z16=1,A!Z97=1),"S_I",IF(AND(Z16=-1,A!Z97=-1),"R_I",IF(AND(Z16="",A!Z97=""),"IR_I",""))))</f>
        <v/>
      </c>
      <c r="AA93" s="496" t="str">
        <f>IF(OR($B93="",$D16&lt;&gt;"",AA$82=""),"",IF(AND(AA16=1,A!AA97=1),"S_I",IF(AND(AA16=-1,A!AA97=-1),"R_I",IF(AND(AA16="",A!AA97=""),"IR_I",""))))</f>
        <v/>
      </c>
      <c r="AB93" s="496" t="str">
        <f>IF(OR($B93="",$D16&lt;&gt;"",AB$82=""),"",IF(AND(AB16=1,A!AB97=1),"S_I",IF(AND(AB16=-1,A!AB97=-1),"R_I",IF(AND(AB16="",A!AB97=""),"IR_I",""))))</f>
        <v/>
      </c>
      <c r="AC93" s="496" t="str">
        <f>IF(OR($B93="",$D16&lt;&gt;"",AC$82=""),"",IF(AND(AC16=1,A!AC97=1),"S_I",IF(AND(AC16=-1,A!AC97=-1),"R_I",IF(AND(AC16="",A!AC97=""),"IR_I",""))))</f>
        <v/>
      </c>
      <c r="AD93" s="496" t="str">
        <f>IF(OR($B93="",$D16&lt;&gt;"",AD$82=""),"",IF(AND(AD16=1,A!AD97=1),"S_I",IF(AND(AD16=-1,A!AD97=-1),"R_I",IF(AND(AD16="",A!AD97=""),"IR_I",""))))</f>
        <v/>
      </c>
      <c r="AE93" s="496" t="str">
        <f>IF(OR($B93="",$D16&lt;&gt;"",AE$82=""),"",IF(AND(AE16=1,A!AE97=1),"S_I",IF(AND(AE16=-1,A!AE97=-1),"R_I",IF(AND(AE16="",A!AE97=""),"IR_I",""))))</f>
        <v/>
      </c>
      <c r="AF93" s="496" t="str">
        <f>IF(OR($B93="",$D16&lt;&gt;"",AF$82=""),"",IF(AND(AF16=1,A!AF97=1),"S_I",IF(AND(AF16=-1,A!AF97=-1),"R_I",IF(AND(AF16="",A!AF97=""),"IR_I",""))))</f>
        <v/>
      </c>
      <c r="AG93" s="505" t="str">
        <f>IF(OR($B93="",$D16&lt;&gt;"",AG$82=""),"",IF(AND(AG16=1,A!AG97=1),"S_I",IF(AND(AG16=-1,A!AG97=-1),"R_I",IF(AND(AG16="",A!AG97=""),"IR_I",""))))</f>
        <v/>
      </c>
      <c r="AH93" s="506" t="str">
        <f>IF(OR($B93="",$D93&lt;&gt;""),"",COUNTIF($P93:$AG93,AH$81)+COUNTIF($O83:$O92,AH$81))</f>
        <v/>
      </c>
      <c r="AI93" s="444" t="str">
        <f>IF(OR($B93="",$D93&lt;&gt;""),"",COUNTIF($P93:$AG93,AI$81)+COUNTIF($O83:$O92,AI$81))</f>
        <v/>
      </c>
      <c r="AJ93" s="3" t="str">
        <f>IF(OR($B93="",$D93&lt;&gt;""),"",COUNTIF($P93:$AG93,AJ$81)+COUNTIF($O83:$O92,AJ$81))</f>
        <v/>
      </c>
      <c r="AK93" s="587"/>
      <c r="AL93" s="545"/>
      <c r="AM93" s="545"/>
      <c r="AN93" s="494"/>
      <c r="AO93" s="494"/>
      <c r="AP93" s="494"/>
      <c r="AQ93" s="494"/>
      <c r="AR93" s="494"/>
      <c r="AS93" s="494"/>
      <c r="AT93" s="494"/>
      <c r="AU93" s="494"/>
      <c r="AV93" s="494"/>
      <c r="AW93" s="494"/>
      <c r="AX93" s="494"/>
      <c r="AY93" s="494"/>
      <c r="AZ93" s="494"/>
      <c r="BA93" s="494"/>
      <c r="BB93" s="494"/>
      <c r="BC93" s="494"/>
      <c r="BD93" s="494"/>
      <c r="BE93" s="494"/>
      <c r="BF93" s="494"/>
    </row>
    <row r="94" spans="1:58" x14ac:dyDescent="0.2">
      <c r="A94" s="504">
        <v>12</v>
      </c>
      <c r="B94" s="443" t="str">
        <f t="shared" si="10"/>
        <v/>
      </c>
      <c r="C94" s="444" t="str">
        <f t="shared" si="11"/>
        <v/>
      </c>
      <c r="D94" s="3" t="str">
        <f t="shared" si="12"/>
        <v/>
      </c>
      <c r="E94" s="507" t="str">
        <f>IF(OR($B94="",$D17&lt;&gt;"",E$82=""),"",IF(AND(E17=1,A!E98=1),"S_I",IF(AND(E17=-1,A!E98=-1),"R_I",IF(AND(E17="",A!E98=""),"IR_I",""))))</f>
        <v/>
      </c>
      <c r="F94" s="496" t="str">
        <f>IF(OR($B94="",$D17&lt;&gt;"",F$82=""),"",IF(AND(F17=1,A!F98=1),"S_I",IF(AND(F17=-1,A!F98=-1),"R_I",IF(AND(F17="",A!F98=""),"IR_I",""))))</f>
        <v/>
      </c>
      <c r="G94" s="496" t="str">
        <f>IF(OR($B94="",$D17&lt;&gt;"",G$82=""),"",IF(AND(G17=1,A!G98=1),"S_I",IF(AND(G17=-1,A!G98=-1),"R_I",IF(AND(G17="",A!G98=""),"IR_I",""))))</f>
        <v/>
      </c>
      <c r="H94" s="496" t="str">
        <f>IF(OR($B94="",$D17&lt;&gt;"",H$82=""),"",IF(AND(H17=1,A!H98=1),"S_I",IF(AND(H17=-1,A!H98=-1),"R_I",IF(AND(H17="",A!H98=""),"IR_I",""))))</f>
        <v/>
      </c>
      <c r="I94" s="496" t="str">
        <f>IF(OR($B94="",$D17&lt;&gt;"",I$82=""),"",IF(AND(I17=1,A!I98=1),"S_I",IF(AND(I17=-1,A!I98=-1),"R_I",IF(AND(I17="",A!I98=""),"IR_I",""))))</f>
        <v/>
      </c>
      <c r="J94" s="496" t="str">
        <f>IF(OR($B94="",$D17&lt;&gt;"",J$82=""),"",IF(AND(J17=1,A!J98=1),"S_I",IF(AND(J17=-1,A!J98=-1),"R_I",IF(AND(J17="",A!J98=""),"IR_I",""))))</f>
        <v/>
      </c>
      <c r="K94" s="496" t="str">
        <f>IF(OR($B94="",$D17&lt;&gt;"",K$82=""),"",IF(AND(K17=1,A!K98=1),"S_I",IF(AND(K17=-1,A!K98=-1),"R_I",IF(AND(K17="",A!K98=""),"IR_I",""))))</f>
        <v/>
      </c>
      <c r="L94" s="496" t="str">
        <f>IF(OR($B94="",$D17&lt;&gt;"",L$82=""),"",IF(AND(L17=1,A!L98=1),"S_I",IF(AND(L17=-1,A!L98=-1),"R_I",IF(AND(L17="",A!L98=""),"IR_I",""))))</f>
        <v/>
      </c>
      <c r="M94" s="496" t="str">
        <f>IF(OR($B94="",$D17&lt;&gt;"",M$82=""),"",IF(AND(M17=1,A!M98=1),"S_I",IF(AND(M17=-1,A!M98=-1),"R_I",IF(AND(M17="",A!M98=""),"IR_I",""))))</f>
        <v/>
      </c>
      <c r="N94" s="496" t="str">
        <f>IF(OR($B94="",$D17&lt;&gt;"",N$82=""),"",IF(AND(N17=1,A!N98=1),"S_I",IF(AND(N17=-1,A!N98=-1),"R_I",IF(AND(N17="",A!N98=""),"IR_I",""))))</f>
        <v/>
      </c>
      <c r="O94" s="496" t="str">
        <f>IF(OR($B94="",$D17&lt;&gt;"",O$82=""),"",IF(AND(O17=1,A!O98=1),"S_I",IF(AND(O17=-1,A!O98=-1),"R_I",IF(AND(O17="",A!O98=""),"IR_I",""))))</f>
        <v/>
      </c>
      <c r="P94" s="510" t="str">
        <f>IF(OR($B94="",$D17&lt;&gt;"",P$82=""),"",IF(AND(P17=1,A!P98=1),"S_I",IF(AND(P17=-1,A!P98=-1),"R_I",IF(AND(P17="",A!P98=""),"IR_I",""))))</f>
        <v/>
      </c>
      <c r="Q94" s="496" t="str">
        <f>IF(OR($B94="",$D17&lt;&gt;"",Q$82=""),"",IF(AND(Q17=1,A!Q98=1),"S_I",IF(AND(Q17=-1,A!Q98=-1),"R_I",IF(AND(Q17="",A!Q98=""),"IR_I",""))))</f>
        <v/>
      </c>
      <c r="R94" s="496" t="str">
        <f>IF(OR($B94="",$D17&lt;&gt;"",R$82=""),"",IF(AND(R17=1,A!R98=1),"S_I",IF(AND(R17=-1,A!R98=-1),"R_I",IF(AND(R17="",A!R98=""),"IR_I",""))))</f>
        <v/>
      </c>
      <c r="S94" s="496" t="str">
        <f>IF(OR($B94="",$D17&lt;&gt;"",S$82=""),"",IF(AND(S17=1,A!S98=1),"S_I",IF(AND(S17=-1,A!S98=-1),"R_I",IF(AND(S17="",A!S98=""),"IR_I",""))))</f>
        <v/>
      </c>
      <c r="T94" s="496" t="str">
        <f>IF(OR($B94="",$D17&lt;&gt;"",T$82=""),"",IF(AND(T17=1,A!T98=1),"S_I",IF(AND(T17=-1,A!T98=-1),"R_I",IF(AND(T17="",A!T98=""),"IR_I",""))))</f>
        <v/>
      </c>
      <c r="U94" s="496" t="str">
        <f>IF(OR($B94="",$D17&lt;&gt;"",U$82=""),"",IF(AND(U17=1,A!U98=1),"S_I",IF(AND(U17=-1,A!U98=-1),"R_I",IF(AND(U17="",A!U98=""),"IR_I",""))))</f>
        <v/>
      </c>
      <c r="V94" s="496" t="str">
        <f>IF(OR($B94="",$D17&lt;&gt;"",V$82=""),"",IF(AND(V17=1,A!V98=1),"S_I",IF(AND(V17=-1,A!V98=-1),"R_I",IF(AND(V17="",A!V98=""),"IR_I",""))))</f>
        <v/>
      </c>
      <c r="W94" s="496" t="str">
        <f>IF(OR($B94="",$D17&lt;&gt;"",W$82=""),"",IF(AND(W17=1,A!W98=1),"S_I",IF(AND(W17=-1,A!W98=-1),"R_I",IF(AND(W17="",A!W98=""),"IR_I",""))))</f>
        <v/>
      </c>
      <c r="X94" s="496" t="str">
        <f>IF(OR($B94="",$D17&lt;&gt;"",X$82=""),"",IF(AND(X17=1,A!X98=1),"S_I",IF(AND(X17=-1,A!X98=-1),"R_I",IF(AND(X17="",A!X98=""),"IR_I",""))))</f>
        <v/>
      </c>
      <c r="Y94" s="496" t="str">
        <f>IF(OR($B94="",$D17&lt;&gt;"",Y$82=""),"",IF(AND(Y17=1,A!Y98=1),"S_I",IF(AND(Y17=-1,A!Y98=-1),"R_I",IF(AND(Y17="",A!Y98=""),"IR_I",""))))</f>
        <v/>
      </c>
      <c r="Z94" s="496" t="str">
        <f>IF(OR($B94="",$D17&lt;&gt;"",Z$82=""),"",IF(AND(Z17=1,A!Z98=1),"S_I",IF(AND(Z17=-1,A!Z98=-1),"R_I",IF(AND(Z17="",A!Z98=""),"IR_I",""))))</f>
        <v/>
      </c>
      <c r="AA94" s="496" t="str">
        <f>IF(OR($B94="",$D17&lt;&gt;"",AA$82=""),"",IF(AND(AA17=1,A!AA98=1),"S_I",IF(AND(AA17=-1,A!AA98=-1),"R_I",IF(AND(AA17="",A!AA98=""),"IR_I",""))))</f>
        <v/>
      </c>
      <c r="AB94" s="496" t="str">
        <f>IF(OR($B94="",$D17&lt;&gt;"",AB$82=""),"",IF(AND(AB17=1,A!AB98=1),"S_I",IF(AND(AB17=-1,A!AB98=-1),"R_I",IF(AND(AB17="",A!AB98=""),"IR_I",""))))</f>
        <v/>
      </c>
      <c r="AC94" s="496" t="str">
        <f>IF(OR($B94="",$D17&lt;&gt;"",AC$82=""),"",IF(AND(AC17=1,A!AC98=1),"S_I",IF(AND(AC17=-1,A!AC98=-1),"R_I",IF(AND(AC17="",A!AC98=""),"IR_I",""))))</f>
        <v/>
      </c>
      <c r="AD94" s="496" t="str">
        <f>IF(OR($B94="",$D17&lt;&gt;"",AD$82=""),"",IF(AND(AD17=1,A!AD98=1),"S_I",IF(AND(AD17=-1,A!AD98=-1),"R_I",IF(AND(AD17="",A!AD98=""),"IR_I",""))))</f>
        <v/>
      </c>
      <c r="AE94" s="496" t="str">
        <f>IF(OR($B94="",$D17&lt;&gt;"",AE$82=""),"",IF(AND(AE17=1,A!AE98=1),"S_I",IF(AND(AE17=-1,A!AE98=-1),"R_I",IF(AND(AE17="",A!AE98=""),"IR_I",""))))</f>
        <v/>
      </c>
      <c r="AF94" s="496" t="str">
        <f>IF(OR($B94="",$D17&lt;&gt;"",AF$82=""),"",IF(AND(AF17=1,A!AF98=1),"S_I",IF(AND(AF17=-1,A!AF98=-1),"R_I",IF(AND(AF17="",A!AF98=""),"IR_I",""))))</f>
        <v/>
      </c>
      <c r="AG94" s="505" t="str">
        <f>IF(OR($B94="",$D17&lt;&gt;"",AG$82=""),"",IF(AND(AG17=1,A!AG98=1),"S_I",IF(AND(AG17=-1,A!AG98=-1),"R_I",IF(AND(AG17="",A!AG98=""),"IR_I",""))))</f>
        <v/>
      </c>
      <c r="AH94" s="506" t="str">
        <f>IF(OR($B94="",$D94&lt;&gt;""),"",COUNTIF($Q94:$AG94,AH$81)+COUNTIF($P83:$P93,AH$81))</f>
        <v/>
      </c>
      <c r="AI94" s="444" t="str">
        <f>IF(OR($B94="",$D94&lt;&gt;""),"",COUNTIF($Q94:$AG94,AI$81)+COUNTIF($P83:$P93,AI$81))</f>
        <v/>
      </c>
      <c r="AJ94" s="3" t="str">
        <f>IF(OR($B94="",$D94&lt;&gt;""),"",COUNTIF($Q94:$AG94,AJ$81)+COUNTIF($P83:$P93,AJ$81))</f>
        <v/>
      </c>
      <c r="AK94" s="587"/>
      <c r="AL94" s="545"/>
      <c r="AM94" s="545"/>
      <c r="AN94" s="494"/>
      <c r="AO94" s="494"/>
      <c r="AP94" s="494"/>
      <c r="AQ94" s="494"/>
      <c r="AR94" s="494"/>
      <c r="AS94" s="494"/>
      <c r="AT94" s="494"/>
      <c r="AU94" s="494"/>
      <c r="AV94" s="494"/>
      <c r="AW94" s="494"/>
      <c r="AX94" s="494"/>
      <c r="AY94" s="494"/>
      <c r="AZ94" s="494"/>
      <c r="BA94" s="494"/>
      <c r="BB94" s="494"/>
      <c r="BC94" s="494"/>
      <c r="BD94" s="494"/>
      <c r="BE94" s="494"/>
      <c r="BF94" s="494"/>
    </row>
    <row r="95" spans="1:58" x14ac:dyDescent="0.2">
      <c r="A95" s="504">
        <v>13</v>
      </c>
      <c r="B95" s="443" t="str">
        <f t="shared" si="10"/>
        <v/>
      </c>
      <c r="C95" s="444" t="str">
        <f t="shared" si="11"/>
        <v/>
      </c>
      <c r="D95" s="3" t="str">
        <f t="shared" si="12"/>
        <v/>
      </c>
      <c r="E95" s="507" t="str">
        <f>IF(OR($B95="",$D18&lt;&gt;"",E$82=""),"",IF(AND(E18=1,A!E99=1),"S_I",IF(AND(E18=-1,A!E99=-1),"R_I",IF(AND(E18="",A!E99=""),"IR_I",""))))</f>
        <v/>
      </c>
      <c r="F95" s="496" t="str">
        <f>IF(OR($B95="",$D18&lt;&gt;"",F$82=""),"",IF(AND(F18=1,A!F99=1),"S_I",IF(AND(F18=-1,A!F99=-1),"R_I",IF(AND(F18="",A!F99=""),"IR_I",""))))</f>
        <v/>
      </c>
      <c r="G95" s="496" t="str">
        <f>IF(OR($B95="",$D18&lt;&gt;"",G$82=""),"",IF(AND(G18=1,A!G99=1),"S_I",IF(AND(G18=-1,A!G99=-1),"R_I",IF(AND(G18="",A!G99=""),"IR_I",""))))</f>
        <v/>
      </c>
      <c r="H95" s="496" t="str">
        <f>IF(OR($B95="",$D18&lt;&gt;"",H$82=""),"",IF(AND(H18=1,A!H99=1),"S_I",IF(AND(H18=-1,A!H99=-1),"R_I",IF(AND(H18="",A!H99=""),"IR_I",""))))</f>
        <v/>
      </c>
      <c r="I95" s="496" t="str">
        <f>IF(OR($B95="",$D18&lt;&gt;"",I$82=""),"",IF(AND(I18=1,A!I99=1),"S_I",IF(AND(I18=-1,A!I99=-1),"R_I",IF(AND(I18="",A!I99=""),"IR_I",""))))</f>
        <v/>
      </c>
      <c r="J95" s="496" t="str">
        <f>IF(OR($B95="",$D18&lt;&gt;"",J$82=""),"",IF(AND(J18=1,A!J99=1),"S_I",IF(AND(J18=-1,A!J99=-1),"R_I",IF(AND(J18="",A!J99=""),"IR_I",""))))</f>
        <v/>
      </c>
      <c r="K95" s="496" t="str">
        <f>IF(OR($B95="",$D18&lt;&gt;"",K$82=""),"",IF(AND(K18=1,A!K99=1),"S_I",IF(AND(K18=-1,A!K99=-1),"R_I",IF(AND(K18="",A!K99=""),"IR_I",""))))</f>
        <v/>
      </c>
      <c r="L95" s="496" t="str">
        <f>IF(OR($B95="",$D18&lt;&gt;"",L$82=""),"",IF(AND(L18=1,A!L99=1),"S_I",IF(AND(L18=-1,A!L99=-1),"R_I",IF(AND(L18="",A!L99=""),"IR_I",""))))</f>
        <v/>
      </c>
      <c r="M95" s="496" t="str">
        <f>IF(OR($B95="",$D18&lt;&gt;"",M$82=""),"",IF(AND(M18=1,A!M99=1),"S_I",IF(AND(M18=-1,A!M99=-1),"R_I",IF(AND(M18="",A!M99=""),"IR_I",""))))</f>
        <v/>
      </c>
      <c r="N95" s="496" t="str">
        <f>IF(OR($B95="",$D18&lt;&gt;"",N$82=""),"",IF(AND(N18=1,A!N99=1),"S_I",IF(AND(N18=-1,A!N99=-1),"R_I",IF(AND(N18="",A!N99=""),"IR_I",""))))</f>
        <v/>
      </c>
      <c r="O95" s="496" t="str">
        <f>IF(OR($B95="",$D18&lt;&gt;"",O$82=""),"",IF(AND(O18=1,A!O99=1),"S_I",IF(AND(O18=-1,A!O99=-1),"R_I",IF(AND(O18="",A!O99=""),"IR_I",""))))</f>
        <v/>
      </c>
      <c r="P95" s="496" t="str">
        <f>IF(OR($B95="",$D18&lt;&gt;"",P$82=""),"",IF(AND(P18=1,A!P99=1),"S_I",IF(AND(P18=-1,A!P99=-1),"R_I",IF(AND(P18="",A!P99=""),"IR_I",""))))</f>
        <v/>
      </c>
      <c r="Q95" s="510" t="str">
        <f>IF(OR($B95="",$D18&lt;&gt;"",Q$82=""),"",IF(AND(Q18=1,A!Q99=1),"S_I",IF(AND(Q18=-1,A!Q99=-1),"R_I",IF(AND(Q18="",A!Q99=""),"IR_I",""))))</f>
        <v/>
      </c>
      <c r="R95" s="496" t="str">
        <f>IF(OR($B95="",$D18&lt;&gt;"",R$82=""),"",IF(AND(R18=1,A!R99=1),"S_I",IF(AND(R18=-1,A!R99=-1),"R_I",IF(AND(R18="",A!R99=""),"IR_I",""))))</f>
        <v/>
      </c>
      <c r="S95" s="496" t="str">
        <f>IF(OR($B95="",$D18&lt;&gt;"",S$82=""),"",IF(AND(S18=1,A!S99=1),"S_I",IF(AND(S18=-1,A!S99=-1),"R_I",IF(AND(S18="",A!S99=""),"IR_I",""))))</f>
        <v/>
      </c>
      <c r="T95" s="496" t="str">
        <f>IF(OR($B95="",$D18&lt;&gt;"",T$82=""),"",IF(AND(T18=1,A!T99=1),"S_I",IF(AND(T18=-1,A!T99=-1),"R_I",IF(AND(T18="",A!T99=""),"IR_I",""))))</f>
        <v/>
      </c>
      <c r="U95" s="496" t="str">
        <f>IF(OR($B95="",$D18&lt;&gt;"",U$82=""),"",IF(AND(U18=1,A!U99=1),"S_I",IF(AND(U18=-1,A!U99=-1),"R_I",IF(AND(U18="",A!U99=""),"IR_I",""))))</f>
        <v/>
      </c>
      <c r="V95" s="496" t="str">
        <f>IF(OR($B95="",$D18&lt;&gt;"",V$82=""),"",IF(AND(V18=1,A!V99=1),"S_I",IF(AND(V18=-1,A!V99=-1),"R_I",IF(AND(V18="",A!V99=""),"IR_I",""))))</f>
        <v/>
      </c>
      <c r="W95" s="496" t="str">
        <f>IF(OR($B95="",$D18&lt;&gt;"",W$82=""),"",IF(AND(W18=1,A!W99=1),"S_I",IF(AND(W18=-1,A!W99=-1),"R_I",IF(AND(W18="",A!W99=""),"IR_I",""))))</f>
        <v/>
      </c>
      <c r="X95" s="496" t="str">
        <f>IF(OR($B95="",$D18&lt;&gt;"",X$82=""),"",IF(AND(X18=1,A!X99=1),"S_I",IF(AND(X18=-1,A!X99=-1),"R_I",IF(AND(X18="",A!X99=""),"IR_I",""))))</f>
        <v/>
      </c>
      <c r="Y95" s="496" t="str">
        <f>IF(OR($B95="",$D18&lt;&gt;"",Y$82=""),"",IF(AND(Y18=1,A!Y99=1),"S_I",IF(AND(Y18=-1,A!Y99=-1),"R_I",IF(AND(Y18="",A!Y99=""),"IR_I",""))))</f>
        <v/>
      </c>
      <c r="Z95" s="496" t="str">
        <f>IF(OR($B95="",$D18&lt;&gt;"",Z$82=""),"",IF(AND(Z18=1,A!Z99=1),"S_I",IF(AND(Z18=-1,A!Z99=-1),"R_I",IF(AND(Z18="",A!Z99=""),"IR_I",""))))</f>
        <v/>
      </c>
      <c r="AA95" s="496" t="str">
        <f>IF(OR($B95="",$D18&lt;&gt;"",AA$82=""),"",IF(AND(AA18=1,A!AA99=1),"S_I",IF(AND(AA18=-1,A!AA99=-1),"R_I",IF(AND(AA18="",A!AA99=""),"IR_I",""))))</f>
        <v/>
      </c>
      <c r="AB95" s="496" t="str">
        <f>IF(OR($B95="",$D18&lt;&gt;"",AB$82=""),"",IF(AND(AB18=1,A!AB99=1),"S_I",IF(AND(AB18=-1,A!AB99=-1),"R_I",IF(AND(AB18="",A!AB99=""),"IR_I",""))))</f>
        <v/>
      </c>
      <c r="AC95" s="496" t="str">
        <f>IF(OR($B95="",$D18&lt;&gt;"",AC$82=""),"",IF(AND(AC18=1,A!AC99=1),"S_I",IF(AND(AC18=-1,A!AC99=-1),"R_I",IF(AND(AC18="",A!AC99=""),"IR_I",""))))</f>
        <v/>
      </c>
      <c r="AD95" s="496" t="str">
        <f>IF(OR($B95="",$D18&lt;&gt;"",AD$82=""),"",IF(AND(AD18=1,A!AD99=1),"S_I",IF(AND(AD18=-1,A!AD99=-1),"R_I",IF(AND(AD18="",A!AD99=""),"IR_I",""))))</f>
        <v/>
      </c>
      <c r="AE95" s="496" t="str">
        <f>IF(OR($B95="",$D18&lt;&gt;"",AE$82=""),"",IF(AND(AE18=1,A!AE99=1),"S_I",IF(AND(AE18=-1,A!AE99=-1),"R_I",IF(AND(AE18="",A!AE99=""),"IR_I",""))))</f>
        <v/>
      </c>
      <c r="AF95" s="496" t="str">
        <f>IF(OR($B95="",$D18&lt;&gt;"",AF$82=""),"",IF(AND(AF18=1,A!AF99=1),"S_I",IF(AND(AF18=-1,A!AF99=-1),"R_I",IF(AND(AF18="",A!AF99=""),"IR_I",""))))</f>
        <v/>
      </c>
      <c r="AG95" s="505" t="str">
        <f>IF(OR($B95="",$D18&lt;&gt;"",AG$82=""),"",IF(AND(AG18=1,A!AG99=1),"S_I",IF(AND(AG18=-1,A!AG99=-1),"R_I",IF(AND(AG18="",A!AG99=""),"IR_I",""))))</f>
        <v/>
      </c>
      <c r="AH95" s="506" t="str">
        <f>IF(OR($B95="",$D95&lt;&gt;""),"",COUNTIF($R95:$AG95,AH$81)+COUNTIF($Q83:$Q94,AH$81))</f>
        <v/>
      </c>
      <c r="AI95" s="444" t="str">
        <f>IF(OR($B95="",$D95&lt;&gt;""),"",COUNTIF($R95:$AG95,AI$81)+COUNTIF($Q83:$Q94,AI$81))</f>
        <v/>
      </c>
      <c r="AJ95" s="3" t="str">
        <f>IF(OR($B95="",$D95&lt;&gt;""),"",COUNTIF($R95:$AG95,AJ$81)+COUNTIF($Q83:$Q94,AJ$81))</f>
        <v/>
      </c>
      <c r="AK95" s="587"/>
      <c r="AL95" s="545"/>
      <c r="AM95" s="545"/>
      <c r="AN95" s="494"/>
      <c r="AO95" s="494"/>
      <c r="AP95" s="494"/>
      <c r="AQ95" s="494"/>
      <c r="AR95" s="494"/>
      <c r="AS95" s="494"/>
      <c r="AT95" s="494"/>
      <c r="AU95" s="494"/>
      <c r="AV95" s="494"/>
      <c r="AW95" s="494"/>
      <c r="AX95" s="494"/>
      <c r="AY95" s="494"/>
      <c r="AZ95" s="494"/>
      <c r="BA95" s="494"/>
      <c r="BB95" s="494"/>
      <c r="BC95" s="494"/>
      <c r="BD95" s="494"/>
      <c r="BE95" s="494"/>
      <c r="BF95" s="494"/>
    </row>
    <row r="96" spans="1:58" x14ac:dyDescent="0.2">
      <c r="A96" s="504">
        <v>14</v>
      </c>
      <c r="B96" s="443" t="str">
        <f t="shared" si="10"/>
        <v/>
      </c>
      <c r="C96" s="444" t="str">
        <f t="shared" si="11"/>
        <v/>
      </c>
      <c r="D96" s="3" t="str">
        <f t="shared" si="12"/>
        <v/>
      </c>
      <c r="E96" s="507" t="str">
        <f>IF(OR($B96="",$D19&lt;&gt;"",E$82=""),"",IF(AND(E19=1,A!E100=1),"S_I",IF(AND(E19=-1,A!E100=-1),"R_I",IF(AND(E19="",A!E100=""),"IR_I",""))))</f>
        <v/>
      </c>
      <c r="F96" s="496" t="str">
        <f>IF(OR($B96="",$D19&lt;&gt;"",F$82=""),"",IF(AND(F19=1,A!F100=1),"S_I",IF(AND(F19=-1,A!F100=-1),"R_I",IF(AND(F19="",A!F100=""),"IR_I",""))))</f>
        <v/>
      </c>
      <c r="G96" s="496" t="str">
        <f>IF(OR($B96="",$D19&lt;&gt;"",G$82=""),"",IF(AND(G19=1,A!G100=1),"S_I",IF(AND(G19=-1,A!G100=-1),"R_I",IF(AND(G19="",A!G100=""),"IR_I",""))))</f>
        <v/>
      </c>
      <c r="H96" s="496" t="str">
        <f>IF(OR($B96="",$D19&lt;&gt;"",H$82=""),"",IF(AND(H19=1,A!H100=1),"S_I",IF(AND(H19=-1,A!H100=-1),"R_I",IF(AND(H19="",A!H100=""),"IR_I",""))))</f>
        <v/>
      </c>
      <c r="I96" s="496" t="str">
        <f>IF(OR($B96="",$D19&lt;&gt;"",I$82=""),"",IF(AND(I19=1,A!I100=1),"S_I",IF(AND(I19=-1,A!I100=-1),"R_I",IF(AND(I19="",A!I100=""),"IR_I",""))))</f>
        <v/>
      </c>
      <c r="J96" s="496" t="str">
        <f>IF(OR($B96="",$D19&lt;&gt;"",J$82=""),"",IF(AND(J19=1,A!J100=1),"S_I",IF(AND(J19=-1,A!J100=-1),"R_I",IF(AND(J19="",A!J100=""),"IR_I",""))))</f>
        <v/>
      </c>
      <c r="K96" s="496" t="str">
        <f>IF(OR($B96="",$D19&lt;&gt;"",K$82=""),"",IF(AND(K19=1,A!K100=1),"S_I",IF(AND(K19=-1,A!K100=-1),"R_I",IF(AND(K19="",A!K100=""),"IR_I",""))))</f>
        <v/>
      </c>
      <c r="L96" s="496" t="str">
        <f>IF(OR($B96="",$D19&lt;&gt;"",L$82=""),"",IF(AND(L19=1,A!L100=1),"S_I",IF(AND(L19=-1,A!L100=-1),"R_I",IF(AND(L19="",A!L100=""),"IR_I",""))))</f>
        <v/>
      </c>
      <c r="M96" s="496" t="str">
        <f>IF(OR($B96="",$D19&lt;&gt;"",M$82=""),"",IF(AND(M19=1,A!M100=1),"S_I",IF(AND(M19=-1,A!M100=-1),"R_I",IF(AND(M19="",A!M100=""),"IR_I",""))))</f>
        <v/>
      </c>
      <c r="N96" s="496" t="str">
        <f>IF(OR($B96="",$D19&lt;&gt;"",N$82=""),"",IF(AND(N19=1,A!N100=1),"S_I",IF(AND(N19=-1,A!N100=-1),"R_I",IF(AND(N19="",A!N100=""),"IR_I",""))))</f>
        <v/>
      </c>
      <c r="O96" s="496" t="str">
        <f>IF(OR($B96="",$D19&lt;&gt;"",O$82=""),"",IF(AND(O19=1,A!O100=1),"S_I",IF(AND(O19=-1,A!O100=-1),"R_I",IF(AND(O19="",A!O100=""),"IR_I",""))))</f>
        <v/>
      </c>
      <c r="P96" s="496" t="str">
        <f>IF(OR($B96="",$D19&lt;&gt;"",P$82=""),"",IF(AND(P19=1,A!P100=1),"S_I",IF(AND(P19=-1,A!P100=-1),"R_I",IF(AND(P19="",A!P100=""),"IR_I",""))))</f>
        <v/>
      </c>
      <c r="Q96" s="496" t="str">
        <f>IF(OR($B96="",$D19&lt;&gt;"",Q$82=""),"",IF(AND(Q19=1,A!Q100=1),"S_I",IF(AND(Q19=-1,A!Q100=-1),"R_I",IF(AND(Q19="",A!Q100=""),"IR_I",""))))</f>
        <v/>
      </c>
      <c r="R96" s="510" t="str">
        <f>IF(OR($B96="",$D19&lt;&gt;"",R$82=""),"",IF(AND(R19=1,A!R100=1),"S_I",IF(AND(R19=-1,A!R100=-1),"R_I",IF(AND(R19="",A!R100=""),"IR_I",""))))</f>
        <v/>
      </c>
      <c r="S96" s="496" t="str">
        <f>IF(OR($B96="",$D19&lt;&gt;"",S$82=""),"",IF(AND(S19=1,A!S100=1),"S_I",IF(AND(S19=-1,A!S100=-1),"R_I",IF(AND(S19="",A!S100=""),"IR_I",""))))</f>
        <v/>
      </c>
      <c r="T96" s="496" t="str">
        <f>IF(OR($B96="",$D19&lt;&gt;"",T$82=""),"",IF(AND(T19=1,A!T100=1),"S_I",IF(AND(T19=-1,A!T100=-1),"R_I",IF(AND(T19="",A!T100=""),"IR_I",""))))</f>
        <v/>
      </c>
      <c r="U96" s="496" t="str">
        <f>IF(OR($B96="",$D19&lt;&gt;"",U$82=""),"",IF(AND(U19=1,A!U100=1),"S_I",IF(AND(U19=-1,A!U100=-1),"R_I",IF(AND(U19="",A!U100=""),"IR_I",""))))</f>
        <v/>
      </c>
      <c r="V96" s="496" t="str">
        <f>IF(OR($B96="",$D19&lt;&gt;"",V$82=""),"",IF(AND(V19=1,A!V100=1),"S_I",IF(AND(V19=-1,A!V100=-1),"R_I",IF(AND(V19="",A!V100=""),"IR_I",""))))</f>
        <v/>
      </c>
      <c r="W96" s="496" t="str">
        <f>IF(OR($B96="",$D19&lt;&gt;"",W$82=""),"",IF(AND(W19=1,A!W100=1),"S_I",IF(AND(W19=-1,A!W100=-1),"R_I",IF(AND(W19="",A!W100=""),"IR_I",""))))</f>
        <v/>
      </c>
      <c r="X96" s="496" t="str">
        <f>IF(OR($B96="",$D19&lt;&gt;"",X$82=""),"",IF(AND(X19=1,A!X100=1),"S_I",IF(AND(X19=-1,A!X100=-1),"R_I",IF(AND(X19="",A!X100=""),"IR_I",""))))</f>
        <v/>
      </c>
      <c r="Y96" s="496" t="str">
        <f>IF(OR($B96="",$D19&lt;&gt;"",Y$82=""),"",IF(AND(Y19=1,A!Y100=1),"S_I",IF(AND(Y19=-1,A!Y100=-1),"R_I",IF(AND(Y19="",A!Y100=""),"IR_I",""))))</f>
        <v/>
      </c>
      <c r="Z96" s="496" t="str">
        <f>IF(OR($B96="",$D19&lt;&gt;"",Z$82=""),"",IF(AND(Z19=1,A!Z100=1),"S_I",IF(AND(Z19=-1,A!Z100=-1),"R_I",IF(AND(Z19="",A!Z100=""),"IR_I",""))))</f>
        <v/>
      </c>
      <c r="AA96" s="496" t="str">
        <f>IF(OR($B96="",$D19&lt;&gt;"",AA$82=""),"",IF(AND(AA19=1,A!AA100=1),"S_I",IF(AND(AA19=-1,A!AA100=-1),"R_I",IF(AND(AA19="",A!AA100=""),"IR_I",""))))</f>
        <v/>
      </c>
      <c r="AB96" s="496" t="str">
        <f>IF(OR($B96="",$D19&lt;&gt;"",AB$82=""),"",IF(AND(AB19=1,A!AB100=1),"S_I",IF(AND(AB19=-1,A!AB100=-1),"R_I",IF(AND(AB19="",A!AB100=""),"IR_I",""))))</f>
        <v/>
      </c>
      <c r="AC96" s="496" t="str">
        <f>IF(OR($B96="",$D19&lt;&gt;"",AC$82=""),"",IF(AND(AC19=1,A!AC100=1),"S_I",IF(AND(AC19=-1,A!AC100=-1),"R_I",IF(AND(AC19="",A!AC100=""),"IR_I",""))))</f>
        <v/>
      </c>
      <c r="AD96" s="496" t="str">
        <f>IF(OR($B96="",$D19&lt;&gt;"",AD$82=""),"",IF(AND(AD19=1,A!AD100=1),"S_I",IF(AND(AD19=-1,A!AD100=-1),"R_I",IF(AND(AD19="",A!AD100=""),"IR_I",""))))</f>
        <v/>
      </c>
      <c r="AE96" s="496" t="str">
        <f>IF(OR($B96="",$D19&lt;&gt;"",AE$82=""),"",IF(AND(AE19=1,A!AE100=1),"S_I",IF(AND(AE19=-1,A!AE100=-1),"R_I",IF(AND(AE19="",A!AE100=""),"IR_I",""))))</f>
        <v/>
      </c>
      <c r="AF96" s="496" t="str">
        <f>IF(OR($B96="",$D19&lt;&gt;"",AF$82=""),"",IF(AND(AF19=1,A!AF100=1),"S_I",IF(AND(AF19=-1,A!AF100=-1),"R_I",IF(AND(AF19="",A!AF100=""),"IR_I",""))))</f>
        <v/>
      </c>
      <c r="AG96" s="505" t="str">
        <f>IF(OR($B96="",$D19&lt;&gt;"",AG$82=""),"",IF(AND(AG19=1,A!AG100=1),"S_I",IF(AND(AG19=-1,A!AG100=-1),"R_I",IF(AND(AG19="",A!AG100=""),"IR_I",""))))</f>
        <v/>
      </c>
      <c r="AH96" s="506" t="str">
        <f>IF(OR($B96="",$D96&lt;&gt;""),"",COUNTIF($S96:$AG96,AH$81)+COUNTIF($R83:$R95,AH$81))</f>
        <v/>
      </c>
      <c r="AI96" s="444" t="str">
        <f>IF(OR($B96="",$D96&lt;&gt;""),"",COUNTIF($S96:$AG96,AI$81)+COUNTIF($R83:$R95,AI$81))</f>
        <v/>
      </c>
      <c r="AJ96" s="3" t="str">
        <f>IF(OR($B96="",$D96&lt;&gt;""),"",COUNTIF($S96:$AG96,AJ$81)+COUNTIF($R83:$R95,AJ$81))</f>
        <v/>
      </c>
      <c r="AK96" s="587"/>
      <c r="AL96" s="545"/>
      <c r="AM96" s="545"/>
      <c r="AN96" s="494"/>
      <c r="AO96" s="494"/>
      <c r="AP96" s="494"/>
      <c r="AQ96" s="494"/>
      <c r="AR96" s="494"/>
      <c r="AS96" s="494"/>
      <c r="AT96" s="494"/>
      <c r="AU96" s="494"/>
      <c r="AV96" s="494"/>
      <c r="AW96" s="494"/>
      <c r="AX96" s="494"/>
      <c r="AY96" s="494"/>
      <c r="AZ96" s="494"/>
      <c r="BA96" s="494"/>
      <c r="BB96" s="494"/>
      <c r="BC96" s="494"/>
      <c r="BD96" s="494"/>
      <c r="BE96" s="494"/>
      <c r="BF96" s="494"/>
    </row>
    <row r="97" spans="1:58" s="493" customFormat="1" x14ac:dyDescent="0.2">
      <c r="A97" s="504">
        <v>15</v>
      </c>
      <c r="B97" s="443" t="str">
        <f t="shared" si="10"/>
        <v/>
      </c>
      <c r="C97" s="444" t="str">
        <f t="shared" si="11"/>
        <v/>
      </c>
      <c r="D97" s="3" t="str">
        <f t="shared" si="12"/>
        <v/>
      </c>
      <c r="E97" s="507" t="str">
        <f>IF(OR($B97="",$D20&lt;&gt;"",E$82=""),"",IF(AND(E20=1,A!E101=1),"S_I",IF(AND(E20=-1,A!E101=-1),"R_I",IF(AND(E20="",A!E101=""),"IR_I",""))))</f>
        <v/>
      </c>
      <c r="F97" s="496" t="str">
        <f>IF(OR($B97="",$D20&lt;&gt;"",F$82=""),"",IF(AND(F20=1,A!F101=1),"S_I",IF(AND(F20=-1,A!F101=-1),"R_I",IF(AND(F20="",A!F101=""),"IR_I",""))))</f>
        <v/>
      </c>
      <c r="G97" s="496" t="str">
        <f>IF(OR($B97="",$D20&lt;&gt;"",G$82=""),"",IF(AND(G20=1,A!G101=1),"S_I",IF(AND(G20=-1,A!G101=-1),"R_I",IF(AND(G20="",A!G101=""),"IR_I",""))))</f>
        <v/>
      </c>
      <c r="H97" s="496" t="str">
        <f>IF(OR($B97="",$D20&lt;&gt;"",H$82=""),"",IF(AND(H20=1,A!H101=1),"S_I",IF(AND(H20=-1,A!H101=-1),"R_I",IF(AND(H20="",A!H101=""),"IR_I",""))))</f>
        <v/>
      </c>
      <c r="I97" s="496" t="str">
        <f>IF(OR($B97="",$D20&lt;&gt;"",I$82=""),"",IF(AND(I20=1,A!I101=1),"S_I",IF(AND(I20=-1,A!I101=-1),"R_I",IF(AND(I20="",A!I101=""),"IR_I",""))))</f>
        <v/>
      </c>
      <c r="J97" s="496" t="str">
        <f>IF(OR($B97="",$D20&lt;&gt;"",J$82=""),"",IF(AND(J20=1,A!J101=1),"S_I",IF(AND(J20=-1,A!J101=-1),"R_I",IF(AND(J20="",A!J101=""),"IR_I",""))))</f>
        <v/>
      </c>
      <c r="K97" s="496" t="str">
        <f>IF(OR($B97="",$D20&lt;&gt;"",K$82=""),"",IF(AND(K20=1,A!K101=1),"S_I",IF(AND(K20=-1,A!K101=-1),"R_I",IF(AND(K20="",A!K101=""),"IR_I",""))))</f>
        <v/>
      </c>
      <c r="L97" s="496" t="str">
        <f>IF(OR($B97="",$D20&lt;&gt;"",L$82=""),"",IF(AND(L20=1,A!L101=1),"S_I",IF(AND(L20=-1,A!L101=-1),"R_I",IF(AND(L20="",A!L101=""),"IR_I",""))))</f>
        <v/>
      </c>
      <c r="M97" s="496" t="str">
        <f>IF(OR($B97="",$D20&lt;&gt;"",M$82=""),"",IF(AND(M20=1,A!M101=1),"S_I",IF(AND(M20=-1,A!M101=-1),"R_I",IF(AND(M20="",A!M101=""),"IR_I",""))))</f>
        <v/>
      </c>
      <c r="N97" s="496" t="str">
        <f>IF(OR($B97="",$D20&lt;&gt;"",N$82=""),"",IF(AND(N20=1,A!N101=1),"S_I",IF(AND(N20=-1,A!N101=-1),"R_I",IF(AND(N20="",A!N101=""),"IR_I",""))))</f>
        <v/>
      </c>
      <c r="O97" s="496" t="str">
        <f>IF(OR($B97="",$D20&lt;&gt;"",O$82=""),"",IF(AND(O20=1,A!O101=1),"S_I",IF(AND(O20=-1,A!O101=-1),"R_I",IF(AND(O20="",A!O101=""),"IR_I",""))))</f>
        <v/>
      </c>
      <c r="P97" s="496" t="str">
        <f>IF(OR($B97="",$D20&lt;&gt;"",P$82=""),"",IF(AND(P20=1,A!P101=1),"S_I",IF(AND(P20=-1,A!P101=-1),"R_I",IF(AND(P20="",A!P101=""),"IR_I",""))))</f>
        <v/>
      </c>
      <c r="Q97" s="496" t="str">
        <f>IF(OR($B97="",$D20&lt;&gt;"",Q$82=""),"",IF(AND(Q20=1,A!Q101=1),"S_I",IF(AND(Q20=-1,A!Q101=-1),"R_I",IF(AND(Q20="",A!Q101=""),"IR_I",""))))</f>
        <v/>
      </c>
      <c r="R97" s="496" t="str">
        <f>IF(OR($B97="",$D20&lt;&gt;"",R$82=""),"",IF(AND(R20=1,A!R101=1),"S_I",IF(AND(R20=-1,A!R101=-1),"R_I",IF(AND(R20="",A!R101=""),"IR_I",""))))</f>
        <v/>
      </c>
      <c r="S97" s="510" t="str">
        <f>IF(OR($B97="",$D20&lt;&gt;"",S$82=""),"",IF(AND(S20=1,A!S101=1),"S_I",IF(AND(S20=-1,A!S101=-1),"R_I",IF(AND(S20="",A!S101=""),"IR_I",""))))</f>
        <v/>
      </c>
      <c r="T97" s="496" t="str">
        <f>IF(OR($B97="",$D20&lt;&gt;"",T$82=""),"",IF(AND(T20=1,A!T101=1),"S_I",IF(AND(T20=-1,A!T101=-1),"R_I",IF(AND(T20="",A!T101=""),"IR_I",""))))</f>
        <v/>
      </c>
      <c r="U97" s="496" t="str">
        <f>IF(OR($B97="",$D20&lt;&gt;"",U$82=""),"",IF(AND(U20=1,A!U101=1),"S_I",IF(AND(U20=-1,A!U101=-1),"R_I",IF(AND(U20="",A!U101=""),"IR_I",""))))</f>
        <v/>
      </c>
      <c r="V97" s="496" t="str">
        <f>IF(OR($B97="",$D20&lt;&gt;"",V$82=""),"",IF(AND(V20=1,A!V101=1),"S_I",IF(AND(V20=-1,A!V101=-1),"R_I",IF(AND(V20="",A!V101=""),"IR_I",""))))</f>
        <v/>
      </c>
      <c r="W97" s="496" t="str">
        <f>IF(OR($B97="",$D20&lt;&gt;"",W$82=""),"",IF(AND(W20=1,A!W101=1),"S_I",IF(AND(W20=-1,A!W101=-1),"R_I",IF(AND(W20="",A!W101=""),"IR_I",""))))</f>
        <v/>
      </c>
      <c r="X97" s="496" t="str">
        <f>IF(OR($B97="",$D20&lt;&gt;"",X$82=""),"",IF(AND(X20=1,A!X101=1),"S_I",IF(AND(X20=-1,A!X101=-1),"R_I",IF(AND(X20="",A!X101=""),"IR_I",""))))</f>
        <v/>
      </c>
      <c r="Y97" s="496" t="str">
        <f>IF(OR($B97="",$D20&lt;&gt;"",Y$82=""),"",IF(AND(Y20=1,A!Y101=1),"S_I",IF(AND(Y20=-1,A!Y101=-1),"R_I",IF(AND(Y20="",A!Y101=""),"IR_I",""))))</f>
        <v/>
      </c>
      <c r="Z97" s="496" t="str">
        <f>IF(OR($B97="",$D20&lt;&gt;"",Z$82=""),"",IF(AND(Z20=1,A!Z101=1),"S_I",IF(AND(Z20=-1,A!Z101=-1),"R_I",IF(AND(Z20="",A!Z101=""),"IR_I",""))))</f>
        <v/>
      </c>
      <c r="AA97" s="496" t="str">
        <f>IF(OR($B97="",$D20&lt;&gt;"",AA$82=""),"",IF(AND(AA20=1,A!AA101=1),"S_I",IF(AND(AA20=-1,A!AA101=-1),"R_I",IF(AND(AA20="",A!AA101=""),"IR_I",""))))</f>
        <v/>
      </c>
      <c r="AB97" s="496" t="str">
        <f>IF(OR($B97="",$D20&lt;&gt;"",AB$82=""),"",IF(AND(AB20=1,A!AB101=1),"S_I",IF(AND(AB20=-1,A!AB101=-1),"R_I",IF(AND(AB20="",A!AB101=""),"IR_I",""))))</f>
        <v/>
      </c>
      <c r="AC97" s="496" t="str">
        <f>IF(OR($B97="",$D20&lt;&gt;"",AC$82=""),"",IF(AND(AC20=1,A!AC101=1),"S_I",IF(AND(AC20=-1,A!AC101=-1),"R_I",IF(AND(AC20="",A!AC101=""),"IR_I",""))))</f>
        <v/>
      </c>
      <c r="AD97" s="496" t="str">
        <f>IF(OR($B97="",$D20&lt;&gt;"",AD$82=""),"",IF(AND(AD20=1,A!AD101=1),"S_I",IF(AND(AD20=-1,A!AD101=-1),"R_I",IF(AND(AD20="",A!AD101=""),"IR_I",""))))</f>
        <v/>
      </c>
      <c r="AE97" s="496" t="str">
        <f>IF(OR($B97="",$D20&lt;&gt;"",AE$82=""),"",IF(AND(AE20=1,A!AE101=1),"S_I",IF(AND(AE20=-1,A!AE101=-1),"R_I",IF(AND(AE20="",A!AE101=""),"IR_I",""))))</f>
        <v/>
      </c>
      <c r="AF97" s="496" t="str">
        <f>IF(OR($B97="",$D20&lt;&gt;"",AF$82=""),"",IF(AND(AF20=1,A!AF101=1),"S_I",IF(AND(AF20=-1,A!AF101=-1),"R_I",IF(AND(AF20="",A!AF101=""),"IR_I",""))))</f>
        <v/>
      </c>
      <c r="AG97" s="505" t="str">
        <f>IF(OR($B97="",$D20&lt;&gt;"",AG$82=""),"",IF(AND(AG20=1,A!AG101=1),"S_I",IF(AND(AG20=-1,A!AG101=-1),"R_I",IF(AND(AG20="",A!AG101=""),"IR_I",""))))</f>
        <v/>
      </c>
      <c r="AH97" s="506" t="str">
        <f>IF(OR($B97="",$D97&lt;&gt;""),"",COUNTIF($T97:$AG97,AH$81)+COUNTIF($S83:$S96,AH$81))</f>
        <v/>
      </c>
      <c r="AI97" s="444" t="str">
        <f>IF(OR($B97="",$D97&lt;&gt;""),"",COUNTIF($T97:$AG97,AI$81)+COUNTIF($S83:$S96,AI$81))</f>
        <v/>
      </c>
      <c r="AJ97" s="3" t="str">
        <f>IF(OR($B97="",$D97&lt;&gt;""),"",COUNTIF($T97:$AG97,AJ$81)+COUNTIF($S83:$S96,AJ$81))</f>
        <v/>
      </c>
      <c r="AK97" s="587"/>
      <c r="AL97" s="545"/>
      <c r="AM97" s="545"/>
      <c r="AN97" s="494"/>
      <c r="AO97" s="494"/>
      <c r="AP97" s="494"/>
      <c r="AQ97" s="494"/>
      <c r="AR97" s="494"/>
      <c r="AS97" s="494"/>
      <c r="AT97" s="494"/>
      <c r="AU97" s="494"/>
      <c r="AV97" s="494"/>
      <c r="AW97" s="494"/>
      <c r="AX97" s="494"/>
      <c r="AY97" s="494"/>
      <c r="AZ97" s="494"/>
      <c r="BA97" s="494"/>
      <c r="BB97" s="494"/>
      <c r="BC97" s="494"/>
      <c r="BD97" s="494"/>
      <c r="BE97" s="494"/>
      <c r="BF97" s="494"/>
    </row>
    <row r="98" spans="1:58" s="493" customFormat="1" x14ac:dyDescent="0.2">
      <c r="A98" s="504">
        <v>16</v>
      </c>
      <c r="B98" s="443" t="str">
        <f t="shared" si="10"/>
        <v/>
      </c>
      <c r="C98" s="444" t="str">
        <f t="shared" si="11"/>
        <v/>
      </c>
      <c r="D98" s="3" t="str">
        <f t="shared" si="12"/>
        <v/>
      </c>
      <c r="E98" s="507" t="str">
        <f>IF(OR($B98="",$D21&lt;&gt;"",E$82=""),"",IF(AND(E21=1,A!E102=1),"S_I",IF(AND(E21=-1,A!E102=-1),"R_I",IF(AND(E21="",A!E102=""),"IR_I",""))))</f>
        <v/>
      </c>
      <c r="F98" s="496" t="str">
        <f>IF(OR($B98="",$D21&lt;&gt;"",F$82=""),"",IF(AND(F21=1,A!F102=1),"S_I",IF(AND(F21=-1,A!F102=-1),"R_I",IF(AND(F21="",A!F102=""),"IR_I",""))))</f>
        <v/>
      </c>
      <c r="G98" s="496" t="str">
        <f>IF(OR($B98="",$D21&lt;&gt;"",G$82=""),"",IF(AND(G21=1,A!G102=1),"S_I",IF(AND(G21=-1,A!G102=-1),"R_I",IF(AND(G21="",A!G102=""),"IR_I",""))))</f>
        <v/>
      </c>
      <c r="H98" s="496" t="str">
        <f>IF(OR($B98="",$D21&lt;&gt;"",H$82=""),"",IF(AND(H21=1,A!H102=1),"S_I",IF(AND(H21=-1,A!H102=-1),"R_I",IF(AND(H21="",A!H102=""),"IR_I",""))))</f>
        <v/>
      </c>
      <c r="I98" s="496" t="str">
        <f>IF(OR($B98="",$D21&lt;&gt;"",I$82=""),"",IF(AND(I21=1,A!I102=1),"S_I",IF(AND(I21=-1,A!I102=-1),"R_I",IF(AND(I21="",A!I102=""),"IR_I",""))))</f>
        <v/>
      </c>
      <c r="J98" s="496" t="str">
        <f>IF(OR($B98="",$D21&lt;&gt;"",J$82=""),"",IF(AND(J21=1,A!J102=1),"S_I",IF(AND(J21=-1,A!J102=-1),"R_I",IF(AND(J21="",A!J102=""),"IR_I",""))))</f>
        <v/>
      </c>
      <c r="K98" s="496" t="str">
        <f>IF(OR($B98="",$D21&lt;&gt;"",K$82=""),"",IF(AND(K21=1,A!K102=1),"S_I",IF(AND(K21=-1,A!K102=-1),"R_I",IF(AND(K21="",A!K102=""),"IR_I",""))))</f>
        <v/>
      </c>
      <c r="L98" s="496" t="str">
        <f>IF(OR($B98="",$D21&lt;&gt;"",L$82=""),"",IF(AND(L21=1,A!L102=1),"S_I",IF(AND(L21=-1,A!L102=-1),"R_I",IF(AND(L21="",A!L102=""),"IR_I",""))))</f>
        <v/>
      </c>
      <c r="M98" s="496" t="str">
        <f>IF(OR($B98="",$D21&lt;&gt;"",M$82=""),"",IF(AND(M21=1,A!M102=1),"S_I",IF(AND(M21=-1,A!M102=-1),"R_I",IF(AND(M21="",A!M102=""),"IR_I",""))))</f>
        <v/>
      </c>
      <c r="N98" s="496" t="str">
        <f>IF(OR($B98="",$D21&lt;&gt;"",N$82=""),"",IF(AND(N21=1,A!N102=1),"S_I",IF(AND(N21=-1,A!N102=-1),"R_I",IF(AND(N21="",A!N102=""),"IR_I",""))))</f>
        <v/>
      </c>
      <c r="O98" s="496" t="str">
        <f>IF(OR($B98="",$D21&lt;&gt;"",O$82=""),"",IF(AND(O21=1,A!O102=1),"S_I",IF(AND(O21=-1,A!O102=-1),"R_I",IF(AND(O21="",A!O102=""),"IR_I",""))))</f>
        <v/>
      </c>
      <c r="P98" s="496" t="str">
        <f>IF(OR($B98="",$D21&lt;&gt;"",P$82=""),"",IF(AND(P21=1,A!P102=1),"S_I",IF(AND(P21=-1,A!P102=-1),"R_I",IF(AND(P21="",A!P102=""),"IR_I",""))))</f>
        <v/>
      </c>
      <c r="Q98" s="496" t="str">
        <f>IF(OR($B98="",$D21&lt;&gt;"",Q$82=""),"",IF(AND(Q21=1,A!Q102=1),"S_I",IF(AND(Q21=-1,A!Q102=-1),"R_I",IF(AND(Q21="",A!Q102=""),"IR_I",""))))</f>
        <v/>
      </c>
      <c r="R98" s="496" t="str">
        <f>IF(OR($B98="",$D21&lt;&gt;"",R$82=""),"",IF(AND(R21=1,A!R102=1),"S_I",IF(AND(R21=-1,A!R102=-1),"R_I",IF(AND(R21="",A!R102=""),"IR_I",""))))</f>
        <v/>
      </c>
      <c r="S98" s="496" t="str">
        <f>IF(OR($B98="",$D21&lt;&gt;"",S$82=""),"",IF(AND(S21=1,A!S102=1),"S_I",IF(AND(S21=-1,A!S102=-1),"R_I",IF(AND(S21="",A!S102=""),"IR_I",""))))</f>
        <v/>
      </c>
      <c r="T98" s="510" t="str">
        <f>IF(OR($B98="",$D21&lt;&gt;"",T$82=""),"",IF(AND(T21=1,A!T102=1),"S_I",IF(AND(T21=-1,A!T102=-1),"R_I",IF(AND(T21="",A!T102=""),"IR_I",""))))</f>
        <v/>
      </c>
      <c r="U98" s="496" t="str">
        <f>IF(OR($B98="",$D21&lt;&gt;"",U$82=""),"",IF(AND(U21=1,A!U102=1),"S_I",IF(AND(U21=-1,A!U102=-1),"R_I",IF(AND(U21="",A!U102=""),"IR_I",""))))</f>
        <v/>
      </c>
      <c r="V98" s="496" t="str">
        <f>IF(OR($B98="",$D21&lt;&gt;"",V$82=""),"",IF(AND(V21=1,A!V102=1),"S_I",IF(AND(V21=-1,A!V102=-1),"R_I",IF(AND(V21="",A!V102=""),"IR_I",""))))</f>
        <v/>
      </c>
      <c r="W98" s="496" t="str">
        <f>IF(OR($B98="",$D21&lt;&gt;"",W$82=""),"",IF(AND(W21=1,A!W102=1),"S_I",IF(AND(W21=-1,A!W102=-1),"R_I",IF(AND(W21="",A!W102=""),"IR_I",""))))</f>
        <v/>
      </c>
      <c r="X98" s="496" t="str">
        <f>IF(OR($B98="",$D21&lt;&gt;"",X$82=""),"",IF(AND(X21=1,A!X102=1),"S_I",IF(AND(X21=-1,A!X102=-1),"R_I",IF(AND(X21="",A!X102=""),"IR_I",""))))</f>
        <v/>
      </c>
      <c r="Y98" s="496" t="str">
        <f>IF(OR($B98="",$D21&lt;&gt;"",Y$82=""),"",IF(AND(Y21=1,A!Y102=1),"S_I",IF(AND(Y21=-1,A!Y102=-1),"R_I",IF(AND(Y21="",A!Y102=""),"IR_I",""))))</f>
        <v/>
      </c>
      <c r="Z98" s="496" t="str">
        <f>IF(OR($B98="",$D21&lt;&gt;"",Z$82=""),"",IF(AND(Z21=1,A!Z102=1),"S_I",IF(AND(Z21=-1,A!Z102=-1),"R_I",IF(AND(Z21="",A!Z102=""),"IR_I",""))))</f>
        <v/>
      </c>
      <c r="AA98" s="496" t="str">
        <f>IF(OR($B98="",$D21&lt;&gt;"",AA$82=""),"",IF(AND(AA21=1,A!AA102=1),"S_I",IF(AND(AA21=-1,A!AA102=-1),"R_I",IF(AND(AA21="",A!AA102=""),"IR_I",""))))</f>
        <v/>
      </c>
      <c r="AB98" s="496" t="str">
        <f>IF(OR($B98="",$D21&lt;&gt;"",AB$82=""),"",IF(AND(AB21=1,A!AB102=1),"S_I",IF(AND(AB21=-1,A!AB102=-1),"R_I",IF(AND(AB21="",A!AB102=""),"IR_I",""))))</f>
        <v/>
      </c>
      <c r="AC98" s="496" t="str">
        <f>IF(OR($B98="",$D21&lt;&gt;"",AC$82=""),"",IF(AND(AC21=1,A!AC102=1),"S_I",IF(AND(AC21=-1,A!AC102=-1),"R_I",IF(AND(AC21="",A!AC102=""),"IR_I",""))))</f>
        <v/>
      </c>
      <c r="AD98" s="496" t="str">
        <f>IF(OR($B98="",$D21&lt;&gt;"",AD$82=""),"",IF(AND(AD21=1,A!AD102=1),"S_I",IF(AND(AD21=-1,A!AD102=-1),"R_I",IF(AND(AD21="",A!AD102=""),"IR_I",""))))</f>
        <v/>
      </c>
      <c r="AE98" s="496" t="str">
        <f>IF(OR($B98="",$D21&lt;&gt;"",AE$82=""),"",IF(AND(AE21=1,A!AE102=1),"S_I",IF(AND(AE21=-1,A!AE102=-1),"R_I",IF(AND(AE21="",A!AE102=""),"IR_I",""))))</f>
        <v/>
      </c>
      <c r="AF98" s="496" t="str">
        <f>IF(OR($B98="",$D21&lt;&gt;"",AF$82=""),"",IF(AND(AF21=1,A!AF102=1),"S_I",IF(AND(AF21=-1,A!AF102=-1),"R_I",IF(AND(AF21="",A!AF102=""),"IR_I",""))))</f>
        <v/>
      </c>
      <c r="AG98" s="505" t="str">
        <f>IF(OR($B98="",$D21&lt;&gt;"",AG$82=""),"",IF(AND(AG21=1,A!AG102=1),"S_I",IF(AND(AG21=-1,A!AG102=-1),"R_I",IF(AND(AG21="",A!AG102=""),"IR_I",""))))</f>
        <v/>
      </c>
      <c r="AH98" s="506" t="str">
        <f>IF(OR($B98="",$D98&lt;&gt;""),"",COUNTIF($U98:$AG98,AH$81)+COUNTIF($T83:$T97,AH$81))</f>
        <v/>
      </c>
      <c r="AI98" s="444" t="str">
        <f>IF(OR($B98="",$D98&lt;&gt;""),"",COUNTIF($U98:$AG98,AI$81)+COUNTIF($T83:$T97,AI$81))</f>
        <v/>
      </c>
      <c r="AJ98" s="3" t="str">
        <f>IF(OR($B98="",$D98&lt;&gt;""),"",COUNTIF($U98:$AG98,AJ$81)+COUNTIF($T83:$T97,AJ$81))</f>
        <v/>
      </c>
      <c r="AK98" s="587"/>
      <c r="AL98" s="545"/>
      <c r="AM98" s="545"/>
      <c r="AN98" s="494"/>
      <c r="AO98" s="494"/>
      <c r="AP98" s="494"/>
      <c r="AQ98" s="494"/>
      <c r="AR98" s="494"/>
      <c r="AS98" s="494"/>
      <c r="AT98" s="494"/>
      <c r="AU98" s="494"/>
      <c r="AV98" s="494"/>
      <c r="AW98" s="494"/>
      <c r="AX98" s="494"/>
      <c r="AY98" s="494"/>
      <c r="AZ98" s="494"/>
      <c r="BA98" s="494"/>
      <c r="BB98" s="494"/>
      <c r="BC98" s="494"/>
      <c r="BD98" s="494"/>
      <c r="BE98" s="494"/>
      <c r="BF98" s="494"/>
    </row>
    <row r="99" spans="1:58" s="493" customFormat="1" x14ac:dyDescent="0.2">
      <c r="A99" s="504">
        <v>17</v>
      </c>
      <c r="B99" s="443" t="str">
        <f t="shared" si="10"/>
        <v/>
      </c>
      <c r="C99" s="444" t="str">
        <f t="shared" si="11"/>
        <v/>
      </c>
      <c r="D99" s="3" t="str">
        <f t="shared" si="12"/>
        <v/>
      </c>
      <c r="E99" s="507" t="str">
        <f>IF(OR($B99="",$D22&lt;&gt;"",E$82=""),"",IF(AND(E22=1,A!E103=1),"S_I",IF(AND(E22=-1,A!E103=-1),"R_I",IF(AND(E22="",A!E103=""),"IR_I",""))))</f>
        <v/>
      </c>
      <c r="F99" s="496" t="str">
        <f>IF(OR($B99="",$D22&lt;&gt;"",F$82=""),"",IF(AND(F22=1,A!F103=1),"S_I",IF(AND(F22=-1,A!F103=-1),"R_I",IF(AND(F22="",A!F103=""),"IR_I",""))))</f>
        <v/>
      </c>
      <c r="G99" s="496" t="str">
        <f>IF(OR($B99="",$D22&lt;&gt;"",G$82=""),"",IF(AND(G22=1,A!G103=1),"S_I",IF(AND(G22=-1,A!G103=-1),"R_I",IF(AND(G22="",A!G103=""),"IR_I",""))))</f>
        <v/>
      </c>
      <c r="H99" s="496" t="str">
        <f>IF(OR($B99="",$D22&lt;&gt;"",H$82=""),"",IF(AND(H22=1,A!H103=1),"S_I",IF(AND(H22=-1,A!H103=-1),"R_I",IF(AND(H22="",A!H103=""),"IR_I",""))))</f>
        <v/>
      </c>
      <c r="I99" s="496" t="str">
        <f>IF(OR($B99="",$D22&lt;&gt;"",I$82=""),"",IF(AND(I22=1,A!I103=1),"S_I",IF(AND(I22=-1,A!I103=-1),"R_I",IF(AND(I22="",A!I103=""),"IR_I",""))))</f>
        <v/>
      </c>
      <c r="J99" s="496" t="str">
        <f>IF(OR($B99="",$D22&lt;&gt;"",J$82=""),"",IF(AND(J22=1,A!J103=1),"S_I",IF(AND(J22=-1,A!J103=-1),"R_I",IF(AND(J22="",A!J103=""),"IR_I",""))))</f>
        <v/>
      </c>
      <c r="K99" s="496" t="str">
        <f>IF(OR($B99="",$D22&lt;&gt;"",K$82=""),"",IF(AND(K22=1,A!K103=1),"S_I",IF(AND(K22=-1,A!K103=-1),"R_I",IF(AND(K22="",A!K103=""),"IR_I",""))))</f>
        <v/>
      </c>
      <c r="L99" s="496" t="str">
        <f>IF(OR($B99="",$D22&lt;&gt;"",L$82=""),"",IF(AND(L22=1,A!L103=1),"S_I",IF(AND(L22=-1,A!L103=-1),"R_I",IF(AND(L22="",A!L103=""),"IR_I",""))))</f>
        <v/>
      </c>
      <c r="M99" s="496" t="str">
        <f>IF(OR($B99="",$D22&lt;&gt;"",M$82=""),"",IF(AND(M22=1,A!M103=1),"S_I",IF(AND(M22=-1,A!M103=-1),"R_I",IF(AND(M22="",A!M103=""),"IR_I",""))))</f>
        <v/>
      </c>
      <c r="N99" s="496" t="str">
        <f>IF(OR($B99="",$D22&lt;&gt;"",N$82=""),"",IF(AND(N22=1,A!N103=1),"S_I",IF(AND(N22=-1,A!N103=-1),"R_I",IF(AND(N22="",A!N103=""),"IR_I",""))))</f>
        <v/>
      </c>
      <c r="O99" s="496" t="str">
        <f>IF(OR($B99="",$D22&lt;&gt;"",O$82=""),"",IF(AND(O22=1,A!O103=1),"S_I",IF(AND(O22=-1,A!O103=-1),"R_I",IF(AND(O22="",A!O103=""),"IR_I",""))))</f>
        <v/>
      </c>
      <c r="P99" s="496" t="str">
        <f>IF(OR($B99="",$D22&lt;&gt;"",P$82=""),"",IF(AND(P22=1,A!P103=1),"S_I",IF(AND(P22=-1,A!P103=-1),"R_I",IF(AND(P22="",A!P103=""),"IR_I",""))))</f>
        <v/>
      </c>
      <c r="Q99" s="496" t="str">
        <f>IF(OR($B99="",$D22&lt;&gt;"",Q$82=""),"",IF(AND(Q22=1,A!Q103=1),"S_I",IF(AND(Q22=-1,A!Q103=-1),"R_I",IF(AND(Q22="",A!Q103=""),"IR_I",""))))</f>
        <v/>
      </c>
      <c r="R99" s="496" t="str">
        <f>IF(OR($B99="",$D22&lt;&gt;"",R$82=""),"",IF(AND(R22=1,A!R103=1),"S_I",IF(AND(R22=-1,A!R103=-1),"R_I",IF(AND(R22="",A!R103=""),"IR_I",""))))</f>
        <v/>
      </c>
      <c r="S99" s="496" t="str">
        <f>IF(OR($B99="",$D22&lt;&gt;"",S$82=""),"",IF(AND(S22=1,A!S103=1),"S_I",IF(AND(S22=-1,A!S103=-1),"R_I",IF(AND(S22="",A!S103=""),"IR_I",""))))</f>
        <v/>
      </c>
      <c r="T99" s="496" t="str">
        <f>IF(OR($B99="",$D22&lt;&gt;"",T$82=""),"",IF(AND(T22=1,A!T103=1),"S_I",IF(AND(T22=-1,A!T103=-1),"R_I",IF(AND(T22="",A!T103=""),"IR_I",""))))</f>
        <v/>
      </c>
      <c r="U99" s="510" t="str">
        <f>IF(OR($B99="",$D22&lt;&gt;"",U$82=""),"",IF(AND(U22=1,A!U103=1),"S_I",IF(AND(U22=-1,A!U103=-1),"R_I",IF(AND(U22="",A!U103=""),"IR_I",""))))</f>
        <v/>
      </c>
      <c r="V99" s="496" t="str">
        <f>IF(OR($B99="",$D22&lt;&gt;"",V$82=""),"",IF(AND(V22=1,A!V103=1),"S_I",IF(AND(V22=-1,A!V103=-1),"R_I",IF(AND(V22="",A!V103=""),"IR_I",""))))</f>
        <v/>
      </c>
      <c r="W99" s="496" t="str">
        <f>IF(OR($B99="",$D22&lt;&gt;"",W$82=""),"",IF(AND(W22=1,A!W103=1),"S_I",IF(AND(W22=-1,A!W103=-1),"R_I",IF(AND(W22="",A!W103=""),"IR_I",""))))</f>
        <v/>
      </c>
      <c r="X99" s="496" t="str">
        <f>IF(OR($B99="",$D22&lt;&gt;"",X$82=""),"",IF(AND(X22=1,A!X103=1),"S_I",IF(AND(X22=-1,A!X103=-1),"R_I",IF(AND(X22="",A!X103=""),"IR_I",""))))</f>
        <v/>
      </c>
      <c r="Y99" s="496" t="str">
        <f>IF(OR($B99="",$D22&lt;&gt;"",Y$82=""),"",IF(AND(Y22=1,A!Y103=1),"S_I",IF(AND(Y22=-1,A!Y103=-1),"R_I",IF(AND(Y22="",A!Y103=""),"IR_I",""))))</f>
        <v/>
      </c>
      <c r="Z99" s="496" t="str">
        <f>IF(OR($B99="",$D22&lt;&gt;"",Z$82=""),"",IF(AND(Z22=1,A!Z103=1),"S_I",IF(AND(Z22=-1,A!Z103=-1),"R_I",IF(AND(Z22="",A!Z103=""),"IR_I",""))))</f>
        <v/>
      </c>
      <c r="AA99" s="496" t="str">
        <f>IF(OR($B99="",$D22&lt;&gt;"",AA$82=""),"",IF(AND(AA22=1,A!AA103=1),"S_I",IF(AND(AA22=-1,A!AA103=-1),"R_I",IF(AND(AA22="",A!AA103=""),"IR_I",""))))</f>
        <v/>
      </c>
      <c r="AB99" s="496" t="str">
        <f>IF(OR($B99="",$D22&lt;&gt;"",AB$82=""),"",IF(AND(AB22=1,A!AB103=1),"S_I",IF(AND(AB22=-1,A!AB103=-1),"R_I",IF(AND(AB22="",A!AB103=""),"IR_I",""))))</f>
        <v/>
      </c>
      <c r="AC99" s="496" t="str">
        <f>IF(OR($B99="",$D22&lt;&gt;"",AC$82=""),"",IF(AND(AC22=1,A!AC103=1),"S_I",IF(AND(AC22=-1,A!AC103=-1),"R_I",IF(AND(AC22="",A!AC103=""),"IR_I",""))))</f>
        <v/>
      </c>
      <c r="AD99" s="496" t="str">
        <f>IF(OR($B99="",$D22&lt;&gt;"",AD$82=""),"",IF(AND(AD22=1,A!AD103=1),"S_I",IF(AND(AD22=-1,A!AD103=-1),"R_I",IF(AND(AD22="",A!AD103=""),"IR_I",""))))</f>
        <v/>
      </c>
      <c r="AE99" s="496" t="str">
        <f>IF(OR($B99="",$D22&lt;&gt;"",AE$82=""),"",IF(AND(AE22=1,A!AE103=1),"S_I",IF(AND(AE22=-1,A!AE103=-1),"R_I",IF(AND(AE22="",A!AE103=""),"IR_I",""))))</f>
        <v/>
      </c>
      <c r="AF99" s="496" t="str">
        <f>IF(OR($B99="",$D22&lt;&gt;"",AF$82=""),"",IF(AND(AF22=1,A!AF103=1),"S_I",IF(AND(AF22=-1,A!AF103=-1),"R_I",IF(AND(AF22="",A!AF103=""),"IR_I",""))))</f>
        <v/>
      </c>
      <c r="AG99" s="505" t="str">
        <f>IF(OR($B99="",$D22&lt;&gt;"",AG$82=""),"",IF(AND(AG22=1,A!AG103=1),"S_I",IF(AND(AG22=-1,A!AG103=-1),"R_I",IF(AND(AG22="",A!AG103=""),"IR_I",""))))</f>
        <v/>
      </c>
      <c r="AH99" s="506" t="str">
        <f>IF(OR($B99="",$D99&lt;&gt;""),"",COUNTIF($V99:$AG99,AH$81)+COUNTIF($U83:$U98,AH$81))</f>
        <v/>
      </c>
      <c r="AI99" s="444" t="str">
        <f>IF(OR($B99="",$D99&lt;&gt;""),"",COUNTIF($V99:$AG99,AI$81)+COUNTIF($U83:$U98,AI$81))</f>
        <v/>
      </c>
      <c r="AJ99" s="3" t="str">
        <f>IF(OR($B99="",$D99&lt;&gt;""),"",COUNTIF($V99:$AG99,AJ$81)+COUNTIF($U83:$U98,AJ$81))</f>
        <v/>
      </c>
      <c r="AK99" s="587"/>
      <c r="AL99" s="545"/>
      <c r="AM99" s="545"/>
      <c r="AN99" s="494"/>
      <c r="AO99" s="494"/>
      <c r="AP99" s="494"/>
      <c r="AQ99" s="494"/>
      <c r="AR99" s="494"/>
      <c r="AS99" s="494"/>
      <c r="AT99" s="494"/>
      <c r="AU99" s="494"/>
      <c r="AV99" s="494"/>
      <c r="AW99" s="494"/>
      <c r="AX99" s="494"/>
      <c r="AY99" s="494"/>
      <c r="AZ99" s="494"/>
      <c r="BA99" s="494"/>
      <c r="BB99" s="494"/>
      <c r="BC99" s="494"/>
      <c r="BD99" s="494"/>
      <c r="BE99" s="494"/>
      <c r="BF99" s="494"/>
    </row>
    <row r="100" spans="1:58" s="493" customFormat="1" x14ac:dyDescent="0.2">
      <c r="A100" s="504">
        <v>18</v>
      </c>
      <c r="B100" s="443" t="str">
        <f t="shared" si="10"/>
        <v/>
      </c>
      <c r="C100" s="444" t="str">
        <f t="shared" si="11"/>
        <v/>
      </c>
      <c r="D100" s="3" t="str">
        <f t="shared" si="12"/>
        <v/>
      </c>
      <c r="E100" s="507" t="str">
        <f>IF(OR($B100="",$D23&lt;&gt;"",E$82=""),"",IF(AND(E23=1,A!E104=1),"S_I",IF(AND(E23=-1,A!E104=-1),"R_I",IF(AND(E23="",A!E104=""),"IR_I",""))))</f>
        <v/>
      </c>
      <c r="F100" s="496" t="str">
        <f>IF(OR($B100="",$D23&lt;&gt;"",F$82=""),"",IF(AND(F23=1,A!F104=1),"S_I",IF(AND(F23=-1,A!F104=-1),"R_I",IF(AND(F23="",A!F104=""),"IR_I",""))))</f>
        <v/>
      </c>
      <c r="G100" s="496" t="str">
        <f>IF(OR($B100="",$D23&lt;&gt;"",G$82=""),"",IF(AND(G23=1,A!G104=1),"S_I",IF(AND(G23=-1,A!G104=-1),"R_I",IF(AND(G23="",A!G104=""),"IR_I",""))))</f>
        <v/>
      </c>
      <c r="H100" s="496" t="str">
        <f>IF(OR($B100="",$D23&lt;&gt;"",H$82=""),"",IF(AND(H23=1,A!H104=1),"S_I",IF(AND(H23=-1,A!H104=-1),"R_I",IF(AND(H23="",A!H104=""),"IR_I",""))))</f>
        <v/>
      </c>
      <c r="I100" s="496" t="str">
        <f>IF(OR($B100="",$D23&lt;&gt;"",I$82=""),"",IF(AND(I23=1,A!I104=1),"S_I",IF(AND(I23=-1,A!I104=-1),"R_I",IF(AND(I23="",A!I104=""),"IR_I",""))))</f>
        <v/>
      </c>
      <c r="J100" s="496" t="str">
        <f>IF(OR($B100="",$D23&lt;&gt;"",J$82=""),"",IF(AND(J23=1,A!J104=1),"S_I",IF(AND(J23=-1,A!J104=-1),"R_I",IF(AND(J23="",A!J104=""),"IR_I",""))))</f>
        <v/>
      </c>
      <c r="K100" s="496" t="str">
        <f>IF(OR($B100="",$D23&lt;&gt;"",K$82=""),"",IF(AND(K23=1,A!K104=1),"S_I",IF(AND(K23=-1,A!K104=-1),"R_I",IF(AND(K23="",A!K104=""),"IR_I",""))))</f>
        <v/>
      </c>
      <c r="L100" s="496" t="str">
        <f>IF(OR($B100="",$D23&lt;&gt;"",L$82=""),"",IF(AND(L23=1,A!L104=1),"S_I",IF(AND(L23=-1,A!L104=-1),"R_I",IF(AND(L23="",A!L104=""),"IR_I",""))))</f>
        <v/>
      </c>
      <c r="M100" s="496" t="str">
        <f>IF(OR($B100="",$D23&lt;&gt;"",M$82=""),"",IF(AND(M23=1,A!M104=1),"S_I",IF(AND(M23=-1,A!M104=-1),"R_I",IF(AND(M23="",A!M104=""),"IR_I",""))))</f>
        <v/>
      </c>
      <c r="N100" s="496" t="str">
        <f>IF(OR($B100="",$D23&lt;&gt;"",N$82=""),"",IF(AND(N23=1,A!N104=1),"S_I",IF(AND(N23=-1,A!N104=-1),"R_I",IF(AND(N23="",A!N104=""),"IR_I",""))))</f>
        <v/>
      </c>
      <c r="O100" s="496" t="str">
        <f>IF(OR($B100="",$D23&lt;&gt;"",O$82=""),"",IF(AND(O23=1,A!O104=1),"S_I",IF(AND(O23=-1,A!O104=-1),"R_I",IF(AND(O23="",A!O104=""),"IR_I",""))))</f>
        <v/>
      </c>
      <c r="P100" s="496" t="str">
        <f>IF(OR($B100="",$D23&lt;&gt;"",P$82=""),"",IF(AND(P23=1,A!P104=1),"S_I",IF(AND(P23=-1,A!P104=-1),"R_I",IF(AND(P23="",A!P104=""),"IR_I",""))))</f>
        <v/>
      </c>
      <c r="Q100" s="496" t="str">
        <f>IF(OR($B100="",$D23&lt;&gt;"",Q$82=""),"",IF(AND(Q23=1,A!Q104=1),"S_I",IF(AND(Q23=-1,A!Q104=-1),"R_I",IF(AND(Q23="",A!Q104=""),"IR_I",""))))</f>
        <v/>
      </c>
      <c r="R100" s="496" t="str">
        <f>IF(OR($B100="",$D23&lt;&gt;"",R$82=""),"",IF(AND(R23=1,A!R104=1),"S_I",IF(AND(R23=-1,A!R104=-1),"R_I",IF(AND(R23="",A!R104=""),"IR_I",""))))</f>
        <v/>
      </c>
      <c r="S100" s="496" t="str">
        <f>IF(OR($B100="",$D23&lt;&gt;"",S$82=""),"",IF(AND(S23=1,A!S104=1),"S_I",IF(AND(S23=-1,A!S104=-1),"R_I",IF(AND(S23="",A!S104=""),"IR_I",""))))</f>
        <v/>
      </c>
      <c r="T100" s="496" t="str">
        <f>IF(OR($B100="",$D23&lt;&gt;"",T$82=""),"",IF(AND(T23=1,A!T104=1),"S_I",IF(AND(T23=-1,A!T104=-1),"R_I",IF(AND(T23="",A!T104=""),"IR_I",""))))</f>
        <v/>
      </c>
      <c r="U100" s="496" t="str">
        <f>IF(OR($B100="",$D23&lt;&gt;"",U$82=""),"",IF(AND(U23=1,A!U104=1),"S_I",IF(AND(U23=-1,A!U104=-1),"R_I",IF(AND(U23="",A!U104=""),"IR_I",""))))</f>
        <v/>
      </c>
      <c r="V100" s="510" t="str">
        <f>IF(OR($B100="",$D23&lt;&gt;"",V$82=""),"",IF(AND(V23=1,A!V104=1),"S_I",IF(AND(V23=-1,A!V104=-1),"R_I",IF(AND(V23="",A!V104=""),"IR_I",""))))</f>
        <v/>
      </c>
      <c r="W100" s="496" t="str">
        <f>IF(OR($B100="",$D23&lt;&gt;"",W$82=""),"",IF(AND(W23=1,A!W104=1),"S_I",IF(AND(W23=-1,A!W104=-1),"R_I",IF(AND(W23="",A!W104=""),"IR_I",""))))</f>
        <v/>
      </c>
      <c r="X100" s="496" t="str">
        <f>IF(OR($B100="",$D23&lt;&gt;"",X$82=""),"",IF(AND(X23=1,A!X104=1),"S_I",IF(AND(X23=-1,A!X104=-1),"R_I",IF(AND(X23="",A!X104=""),"IR_I",""))))</f>
        <v/>
      </c>
      <c r="Y100" s="496" t="str">
        <f>IF(OR($B100="",$D23&lt;&gt;"",Y$82=""),"",IF(AND(Y23=1,A!Y104=1),"S_I",IF(AND(Y23=-1,A!Y104=-1),"R_I",IF(AND(Y23="",A!Y104=""),"IR_I",""))))</f>
        <v/>
      </c>
      <c r="Z100" s="496" t="str">
        <f>IF(OR($B100="",$D23&lt;&gt;"",Z$82=""),"",IF(AND(Z23=1,A!Z104=1),"S_I",IF(AND(Z23=-1,A!Z104=-1),"R_I",IF(AND(Z23="",A!Z104=""),"IR_I",""))))</f>
        <v/>
      </c>
      <c r="AA100" s="496" t="str">
        <f>IF(OR($B100="",$D23&lt;&gt;"",AA$82=""),"",IF(AND(AA23=1,A!AA104=1),"S_I",IF(AND(AA23=-1,A!AA104=-1),"R_I",IF(AND(AA23="",A!AA104=""),"IR_I",""))))</f>
        <v/>
      </c>
      <c r="AB100" s="496" t="str">
        <f>IF(OR($B100="",$D23&lt;&gt;"",AB$82=""),"",IF(AND(AB23=1,A!AB104=1),"S_I",IF(AND(AB23=-1,A!AB104=-1),"R_I",IF(AND(AB23="",A!AB104=""),"IR_I",""))))</f>
        <v/>
      </c>
      <c r="AC100" s="496" t="str">
        <f>IF(OR($B100="",$D23&lt;&gt;"",AC$82=""),"",IF(AND(AC23=1,A!AC104=1),"S_I",IF(AND(AC23=-1,A!AC104=-1),"R_I",IF(AND(AC23="",A!AC104=""),"IR_I",""))))</f>
        <v/>
      </c>
      <c r="AD100" s="496" t="str">
        <f>IF(OR($B100="",$D23&lt;&gt;"",AD$82=""),"",IF(AND(AD23=1,A!AD104=1),"S_I",IF(AND(AD23=-1,A!AD104=-1),"R_I",IF(AND(AD23="",A!AD104=""),"IR_I",""))))</f>
        <v/>
      </c>
      <c r="AE100" s="496" t="str">
        <f>IF(OR($B100="",$D23&lt;&gt;"",AE$82=""),"",IF(AND(AE23=1,A!AE104=1),"S_I",IF(AND(AE23=-1,A!AE104=-1),"R_I",IF(AND(AE23="",A!AE104=""),"IR_I",""))))</f>
        <v/>
      </c>
      <c r="AF100" s="496" t="str">
        <f>IF(OR($B100="",$D23&lt;&gt;"",AF$82=""),"",IF(AND(AF23=1,A!AF104=1),"S_I",IF(AND(AF23=-1,A!AF104=-1),"R_I",IF(AND(AF23="",A!AF104=""),"IR_I",""))))</f>
        <v/>
      </c>
      <c r="AG100" s="505" t="str">
        <f>IF(OR($B100="",$D23&lt;&gt;"",AG$82=""),"",IF(AND(AG23=1,A!AG104=1),"S_I",IF(AND(AG23=-1,A!AG104=-1),"R_I",IF(AND(AG23="",A!AG104=""),"IR_I",""))))</f>
        <v/>
      </c>
      <c r="AH100" s="506" t="str">
        <f>IF(OR($B100="",$D100&lt;&gt;""),"",COUNTIF($W100:$AG100,AH$81)+COUNTIF($V83:$V99,AH$81))</f>
        <v/>
      </c>
      <c r="AI100" s="444" t="str">
        <f>IF(OR($B100="",$D100&lt;&gt;""),"",COUNTIF($W100:$AG100,AI$81)+COUNTIF($V83:$V99,AI$81))</f>
        <v/>
      </c>
      <c r="AJ100" s="3" t="str">
        <f>IF(OR($B100="",$D100&lt;&gt;""),"",COUNTIF($W100:$AG100,AJ$81)+COUNTIF($V83:$V99,AJ$81))</f>
        <v/>
      </c>
      <c r="AK100" s="587"/>
      <c r="AL100" s="545"/>
      <c r="AM100" s="545"/>
      <c r="AN100" s="494"/>
      <c r="AO100" s="494"/>
      <c r="AP100" s="494"/>
      <c r="AQ100" s="494"/>
      <c r="AR100" s="494"/>
      <c r="AS100" s="494"/>
      <c r="AT100" s="494"/>
      <c r="AU100" s="494"/>
      <c r="AV100" s="494"/>
      <c r="AW100" s="494"/>
      <c r="AX100" s="494"/>
      <c r="AY100" s="494"/>
      <c r="AZ100" s="494"/>
      <c r="BA100" s="494"/>
      <c r="BB100" s="494"/>
      <c r="BC100" s="494"/>
      <c r="BD100" s="494"/>
      <c r="BE100" s="494"/>
      <c r="BF100" s="494"/>
    </row>
    <row r="101" spans="1:58" x14ac:dyDescent="0.2">
      <c r="A101" s="504">
        <v>19</v>
      </c>
      <c r="B101" s="443" t="str">
        <f t="shared" si="10"/>
        <v/>
      </c>
      <c r="C101" s="444" t="str">
        <f t="shared" si="11"/>
        <v/>
      </c>
      <c r="D101" s="3" t="str">
        <f t="shared" si="12"/>
        <v/>
      </c>
      <c r="E101" s="507" t="str">
        <f>IF(OR($B101="",$D24&lt;&gt;"",E$82=""),"",IF(AND(E24=1,A!E105=1),"S_I",IF(AND(E24=-1,A!E105=-1),"R_I",IF(AND(E24="",A!E105=""),"IR_I",""))))</f>
        <v/>
      </c>
      <c r="F101" s="496" t="str">
        <f>IF(OR($B101="",$D24&lt;&gt;"",F$82=""),"",IF(AND(F24=1,A!F105=1),"S_I",IF(AND(F24=-1,A!F105=-1),"R_I",IF(AND(F24="",A!F105=""),"IR_I",""))))</f>
        <v/>
      </c>
      <c r="G101" s="496" t="str">
        <f>IF(OR($B101="",$D24&lt;&gt;"",G$82=""),"",IF(AND(G24=1,A!G105=1),"S_I",IF(AND(G24=-1,A!G105=-1),"R_I",IF(AND(G24="",A!G105=""),"IR_I",""))))</f>
        <v/>
      </c>
      <c r="H101" s="496" t="str">
        <f>IF(OR($B101="",$D24&lt;&gt;"",H$82=""),"",IF(AND(H24=1,A!H105=1),"S_I",IF(AND(H24=-1,A!H105=-1),"R_I",IF(AND(H24="",A!H105=""),"IR_I",""))))</f>
        <v/>
      </c>
      <c r="I101" s="496" t="str">
        <f>IF(OR($B101="",$D24&lt;&gt;"",I$82=""),"",IF(AND(I24=1,A!I105=1),"S_I",IF(AND(I24=-1,A!I105=-1),"R_I",IF(AND(I24="",A!I105=""),"IR_I",""))))</f>
        <v/>
      </c>
      <c r="J101" s="496" t="str">
        <f>IF(OR($B101="",$D24&lt;&gt;"",J$82=""),"",IF(AND(J24=1,A!J105=1),"S_I",IF(AND(J24=-1,A!J105=-1),"R_I",IF(AND(J24="",A!J105=""),"IR_I",""))))</f>
        <v/>
      </c>
      <c r="K101" s="496" t="str">
        <f>IF(OR($B101="",$D24&lt;&gt;"",K$82=""),"",IF(AND(K24=1,A!K105=1),"S_I",IF(AND(K24=-1,A!K105=-1),"R_I",IF(AND(K24="",A!K105=""),"IR_I",""))))</f>
        <v/>
      </c>
      <c r="L101" s="496" t="str">
        <f>IF(OR($B101="",$D24&lt;&gt;"",L$82=""),"",IF(AND(L24=1,A!L105=1),"S_I",IF(AND(L24=-1,A!L105=-1),"R_I",IF(AND(L24="",A!L105=""),"IR_I",""))))</f>
        <v/>
      </c>
      <c r="M101" s="496" t="str">
        <f>IF(OR($B101="",$D24&lt;&gt;"",M$82=""),"",IF(AND(M24=1,A!M105=1),"S_I",IF(AND(M24=-1,A!M105=-1),"R_I",IF(AND(M24="",A!M105=""),"IR_I",""))))</f>
        <v/>
      </c>
      <c r="N101" s="496" t="str">
        <f>IF(OR($B101="",$D24&lt;&gt;"",N$82=""),"",IF(AND(N24=1,A!N105=1),"S_I",IF(AND(N24=-1,A!N105=-1),"R_I",IF(AND(N24="",A!N105=""),"IR_I",""))))</f>
        <v/>
      </c>
      <c r="O101" s="496" t="str">
        <f>IF(OR($B101="",$D24&lt;&gt;"",O$82=""),"",IF(AND(O24=1,A!O105=1),"S_I",IF(AND(O24=-1,A!O105=-1),"R_I",IF(AND(O24="",A!O105=""),"IR_I",""))))</f>
        <v/>
      </c>
      <c r="P101" s="496" t="str">
        <f>IF(OR($B101="",$D24&lt;&gt;"",P$82=""),"",IF(AND(P24=1,A!P105=1),"S_I",IF(AND(P24=-1,A!P105=-1),"R_I",IF(AND(P24="",A!P105=""),"IR_I",""))))</f>
        <v/>
      </c>
      <c r="Q101" s="496" t="str">
        <f>IF(OR($B101="",$D24&lt;&gt;"",Q$82=""),"",IF(AND(Q24=1,A!Q105=1),"S_I",IF(AND(Q24=-1,A!Q105=-1),"R_I",IF(AND(Q24="",A!Q105=""),"IR_I",""))))</f>
        <v/>
      </c>
      <c r="R101" s="496" t="str">
        <f>IF(OR($B101="",$D24&lt;&gt;"",R$82=""),"",IF(AND(R24=1,A!R105=1),"S_I",IF(AND(R24=-1,A!R105=-1),"R_I",IF(AND(R24="",A!R105=""),"IR_I",""))))</f>
        <v/>
      </c>
      <c r="S101" s="496" t="str">
        <f>IF(OR($B101="",$D24&lt;&gt;"",S$82=""),"",IF(AND(S24=1,A!S105=1),"S_I",IF(AND(S24=-1,A!S105=-1),"R_I",IF(AND(S24="",A!S105=""),"IR_I",""))))</f>
        <v/>
      </c>
      <c r="T101" s="496" t="str">
        <f>IF(OR($B101="",$D24&lt;&gt;"",T$82=""),"",IF(AND(T24=1,A!T105=1),"S_I",IF(AND(T24=-1,A!T105=-1),"R_I",IF(AND(T24="",A!T105=""),"IR_I",""))))</f>
        <v/>
      </c>
      <c r="U101" s="496" t="str">
        <f>IF(OR($B101="",$D24&lt;&gt;"",U$82=""),"",IF(AND(U24=1,A!U105=1),"S_I",IF(AND(U24=-1,A!U105=-1),"R_I",IF(AND(U24="",A!U105=""),"IR_I",""))))</f>
        <v/>
      </c>
      <c r="V101" s="496" t="str">
        <f>IF(OR($B101="",$D24&lt;&gt;"",V$82=""),"",IF(AND(V24=1,A!V105=1),"S_I",IF(AND(V24=-1,A!V105=-1),"R_I",IF(AND(V24="",A!V105=""),"IR_I",""))))</f>
        <v/>
      </c>
      <c r="W101" s="510" t="str">
        <f>IF(OR($B101="",$D24&lt;&gt;"",W$82=""),"",IF(AND(W24=1,A!W105=1),"S_I",IF(AND(W24=-1,A!W105=-1),"R_I",IF(AND(W24="",A!W105=""),"IR_I",""))))</f>
        <v/>
      </c>
      <c r="X101" s="496" t="str">
        <f>IF(OR($B101="",$D24&lt;&gt;"",X$82=""),"",IF(AND(X24=1,A!X105=1),"S_I",IF(AND(X24=-1,A!X105=-1),"R_I",IF(AND(X24="",A!X105=""),"IR_I",""))))</f>
        <v/>
      </c>
      <c r="Y101" s="496" t="str">
        <f>IF(OR($B101="",$D24&lt;&gt;"",Y$82=""),"",IF(AND(Y24=1,A!Y105=1),"S_I",IF(AND(Y24=-1,A!Y105=-1),"R_I",IF(AND(Y24="",A!Y105=""),"IR_I",""))))</f>
        <v/>
      </c>
      <c r="Z101" s="496" t="str">
        <f>IF(OR($B101="",$D24&lt;&gt;"",Z$82=""),"",IF(AND(Z24=1,A!Z105=1),"S_I",IF(AND(Z24=-1,A!Z105=-1),"R_I",IF(AND(Z24="",A!Z105=""),"IR_I",""))))</f>
        <v/>
      </c>
      <c r="AA101" s="496" t="str">
        <f>IF(OR($B101="",$D24&lt;&gt;"",AA$82=""),"",IF(AND(AA24=1,A!AA105=1),"S_I",IF(AND(AA24=-1,A!AA105=-1),"R_I",IF(AND(AA24="",A!AA105=""),"IR_I",""))))</f>
        <v/>
      </c>
      <c r="AB101" s="496" t="str">
        <f>IF(OR($B101="",$D24&lt;&gt;"",AB$82=""),"",IF(AND(AB24=1,A!AB105=1),"S_I",IF(AND(AB24=-1,A!AB105=-1),"R_I",IF(AND(AB24="",A!AB105=""),"IR_I",""))))</f>
        <v/>
      </c>
      <c r="AC101" s="496" t="str">
        <f>IF(OR($B101="",$D24&lt;&gt;"",AC$82=""),"",IF(AND(AC24=1,A!AC105=1),"S_I",IF(AND(AC24=-1,A!AC105=-1),"R_I",IF(AND(AC24="",A!AC105=""),"IR_I",""))))</f>
        <v/>
      </c>
      <c r="AD101" s="496" t="str">
        <f>IF(OR($B101="",$D24&lt;&gt;"",AD$82=""),"",IF(AND(AD24=1,A!AD105=1),"S_I",IF(AND(AD24=-1,A!AD105=-1),"R_I",IF(AND(AD24="",A!AD105=""),"IR_I",""))))</f>
        <v/>
      </c>
      <c r="AE101" s="496" t="str">
        <f>IF(OR($B101="",$D24&lt;&gt;"",AE$82=""),"",IF(AND(AE24=1,A!AE105=1),"S_I",IF(AND(AE24=-1,A!AE105=-1),"R_I",IF(AND(AE24="",A!AE105=""),"IR_I",""))))</f>
        <v/>
      </c>
      <c r="AF101" s="496" t="str">
        <f>IF(OR($B101="",$D24&lt;&gt;"",AF$82=""),"",IF(AND(AF24=1,A!AF105=1),"S_I",IF(AND(AF24=-1,A!AF105=-1),"R_I",IF(AND(AF24="",A!AF105=""),"IR_I",""))))</f>
        <v/>
      </c>
      <c r="AG101" s="505" t="str">
        <f>IF(OR($B101="",$D24&lt;&gt;"",AG$82=""),"",IF(AND(AG24=1,A!AG105=1),"S_I",IF(AND(AG24=-1,A!AG105=-1),"R_I",IF(AND(AG24="",A!AG105=""),"IR_I",""))))</f>
        <v/>
      </c>
      <c r="AH101" s="506" t="str">
        <f>IF(OR($B101="",$D101&lt;&gt;""),"",COUNTIF($X101:$AG101,AH$81)+COUNTIF($W83:$W100,AH$81))</f>
        <v/>
      </c>
      <c r="AI101" s="444" t="str">
        <f>IF(OR($B101="",$D101&lt;&gt;""),"",COUNTIF($X101:$AG101,AI$81)+COUNTIF($W83:$W100,AI$81))</f>
        <v/>
      </c>
      <c r="AJ101" s="3" t="str">
        <f>IF(OR($B101="",$D101&lt;&gt;""),"",COUNTIF($X101:$AG101,AJ$81)+COUNTIF($W83:$W100,AJ$81))</f>
        <v/>
      </c>
      <c r="AK101" s="587"/>
      <c r="AL101" s="545"/>
      <c r="AM101" s="545"/>
      <c r="AN101" s="494"/>
      <c r="AO101" s="494"/>
      <c r="AP101" s="494"/>
      <c r="AQ101" s="494"/>
      <c r="AR101" s="494"/>
      <c r="AS101" s="494"/>
      <c r="AT101" s="494"/>
      <c r="AU101" s="494"/>
      <c r="AV101" s="494"/>
      <c r="AW101" s="494"/>
      <c r="AX101" s="494"/>
      <c r="AY101" s="494"/>
      <c r="AZ101" s="494"/>
      <c r="BA101" s="494"/>
      <c r="BB101" s="494"/>
      <c r="BC101" s="494"/>
      <c r="BD101" s="494"/>
      <c r="BE101" s="494"/>
      <c r="BF101" s="494"/>
    </row>
    <row r="102" spans="1:58" x14ac:dyDescent="0.2">
      <c r="A102" s="504">
        <v>20</v>
      </c>
      <c r="B102" s="443" t="str">
        <f t="shared" si="10"/>
        <v/>
      </c>
      <c r="C102" s="444" t="str">
        <f t="shared" si="11"/>
        <v/>
      </c>
      <c r="D102" s="3" t="str">
        <f t="shared" si="12"/>
        <v/>
      </c>
      <c r="E102" s="507" t="str">
        <f>IF(OR($B102="",$D25&lt;&gt;"",E$82=""),"",IF(AND(E25=1,A!E106=1),"S_I",IF(AND(E25=-1,A!E106=-1),"R_I",IF(AND(E25="",A!E106=""),"IR_I",""))))</f>
        <v/>
      </c>
      <c r="F102" s="496" t="str">
        <f>IF(OR($B102="",$D25&lt;&gt;"",F$82=""),"",IF(AND(F25=1,A!F106=1),"S_I",IF(AND(F25=-1,A!F106=-1),"R_I",IF(AND(F25="",A!F106=""),"IR_I",""))))</f>
        <v/>
      </c>
      <c r="G102" s="496" t="str">
        <f>IF(OR($B102="",$D25&lt;&gt;"",G$82=""),"",IF(AND(G25=1,A!G106=1),"S_I",IF(AND(G25=-1,A!G106=-1),"R_I",IF(AND(G25="",A!G106=""),"IR_I",""))))</f>
        <v/>
      </c>
      <c r="H102" s="496" t="str">
        <f>IF(OR($B102="",$D25&lt;&gt;"",H$82=""),"",IF(AND(H25=1,A!H106=1),"S_I",IF(AND(H25=-1,A!H106=-1),"R_I",IF(AND(H25="",A!H106=""),"IR_I",""))))</f>
        <v/>
      </c>
      <c r="I102" s="496" t="str">
        <f>IF(OR($B102="",$D25&lt;&gt;"",I$82=""),"",IF(AND(I25=1,A!I106=1),"S_I",IF(AND(I25=-1,A!I106=-1),"R_I",IF(AND(I25="",A!I106=""),"IR_I",""))))</f>
        <v/>
      </c>
      <c r="J102" s="496" t="str">
        <f>IF(OR($B102="",$D25&lt;&gt;"",J$82=""),"",IF(AND(J25=1,A!J106=1),"S_I",IF(AND(J25=-1,A!J106=-1),"R_I",IF(AND(J25="",A!J106=""),"IR_I",""))))</f>
        <v/>
      </c>
      <c r="K102" s="496" t="str">
        <f>IF(OR($B102="",$D25&lt;&gt;"",K$82=""),"",IF(AND(K25=1,A!K106=1),"S_I",IF(AND(K25=-1,A!K106=-1),"R_I",IF(AND(K25="",A!K106=""),"IR_I",""))))</f>
        <v/>
      </c>
      <c r="L102" s="496" t="str">
        <f>IF(OR($B102="",$D25&lt;&gt;"",L$82=""),"",IF(AND(L25=1,A!L106=1),"S_I",IF(AND(L25=-1,A!L106=-1),"R_I",IF(AND(L25="",A!L106=""),"IR_I",""))))</f>
        <v/>
      </c>
      <c r="M102" s="496" t="str">
        <f>IF(OR($B102="",$D25&lt;&gt;"",M$82=""),"",IF(AND(M25=1,A!M106=1),"S_I",IF(AND(M25=-1,A!M106=-1),"R_I",IF(AND(M25="",A!M106=""),"IR_I",""))))</f>
        <v/>
      </c>
      <c r="N102" s="496" t="str">
        <f>IF(OR($B102="",$D25&lt;&gt;"",N$82=""),"",IF(AND(N25=1,A!N106=1),"S_I",IF(AND(N25=-1,A!N106=-1),"R_I",IF(AND(N25="",A!N106=""),"IR_I",""))))</f>
        <v/>
      </c>
      <c r="O102" s="496" t="str">
        <f>IF(OR($B102="",$D25&lt;&gt;"",O$82=""),"",IF(AND(O25=1,A!O106=1),"S_I",IF(AND(O25=-1,A!O106=-1),"R_I",IF(AND(O25="",A!O106=""),"IR_I",""))))</f>
        <v/>
      </c>
      <c r="P102" s="496" t="str">
        <f>IF(OR($B102="",$D25&lt;&gt;"",P$82=""),"",IF(AND(P25=1,A!P106=1),"S_I",IF(AND(P25=-1,A!P106=-1),"R_I",IF(AND(P25="",A!P106=""),"IR_I",""))))</f>
        <v/>
      </c>
      <c r="Q102" s="496" t="str">
        <f>IF(OR($B102="",$D25&lt;&gt;"",Q$82=""),"",IF(AND(Q25=1,A!Q106=1),"S_I",IF(AND(Q25=-1,A!Q106=-1),"R_I",IF(AND(Q25="",A!Q106=""),"IR_I",""))))</f>
        <v/>
      </c>
      <c r="R102" s="496" t="str">
        <f>IF(OR($B102="",$D25&lt;&gt;"",R$82=""),"",IF(AND(R25=1,A!R106=1),"S_I",IF(AND(R25=-1,A!R106=-1),"R_I",IF(AND(R25="",A!R106=""),"IR_I",""))))</f>
        <v/>
      </c>
      <c r="S102" s="496" t="str">
        <f>IF(OR($B102="",$D25&lt;&gt;"",S$82=""),"",IF(AND(S25=1,A!S106=1),"S_I",IF(AND(S25=-1,A!S106=-1),"R_I",IF(AND(S25="",A!S106=""),"IR_I",""))))</f>
        <v/>
      </c>
      <c r="T102" s="496" t="str">
        <f>IF(OR($B102="",$D25&lt;&gt;"",T$82=""),"",IF(AND(T25=1,A!T106=1),"S_I",IF(AND(T25=-1,A!T106=-1),"R_I",IF(AND(T25="",A!T106=""),"IR_I",""))))</f>
        <v/>
      </c>
      <c r="U102" s="496" t="str">
        <f>IF(OR($B102="",$D25&lt;&gt;"",U$82=""),"",IF(AND(U25=1,A!U106=1),"S_I",IF(AND(U25=-1,A!U106=-1),"R_I",IF(AND(U25="",A!U106=""),"IR_I",""))))</f>
        <v/>
      </c>
      <c r="V102" s="496" t="str">
        <f>IF(OR($B102="",$D25&lt;&gt;"",V$82=""),"",IF(AND(V25=1,A!V106=1),"S_I",IF(AND(V25=-1,A!V106=-1),"R_I",IF(AND(V25="",A!V106=""),"IR_I",""))))</f>
        <v/>
      </c>
      <c r="W102" s="496" t="str">
        <f>IF(OR($B102="",$D25&lt;&gt;"",W$82=""),"",IF(AND(W25=1,A!W106=1),"S_I",IF(AND(W25=-1,A!W106=-1),"R_I",IF(AND(W25="",A!W106=""),"IR_I",""))))</f>
        <v/>
      </c>
      <c r="X102" s="510" t="str">
        <f>IF(OR($B102="",$D25&lt;&gt;"",X$82=""),"",IF(AND(X25=1,A!X106=1),"S_I",IF(AND(X25=-1,A!X106=-1),"R_I",IF(AND(X25="",A!X106=""),"IR_I",""))))</f>
        <v/>
      </c>
      <c r="Y102" s="496" t="str">
        <f>IF(OR($B102="",$D25&lt;&gt;"",Y$82=""),"",IF(AND(Y25=1,A!Y106=1),"S_I",IF(AND(Y25=-1,A!Y106=-1),"R_I",IF(AND(Y25="",A!Y106=""),"IR_I",""))))</f>
        <v/>
      </c>
      <c r="Z102" s="496" t="str">
        <f>IF(OR($B102="",$D25&lt;&gt;"",Z$82=""),"",IF(AND(Z25=1,A!Z106=1),"S_I",IF(AND(Z25=-1,A!Z106=-1),"R_I",IF(AND(Z25="",A!Z106=""),"IR_I",""))))</f>
        <v/>
      </c>
      <c r="AA102" s="496" t="str">
        <f>IF(OR($B102="",$D25&lt;&gt;"",AA$82=""),"",IF(AND(AA25=1,A!AA106=1),"S_I",IF(AND(AA25=-1,A!AA106=-1),"R_I",IF(AND(AA25="",A!AA106=""),"IR_I",""))))</f>
        <v/>
      </c>
      <c r="AB102" s="496" t="str">
        <f>IF(OR($B102="",$D25&lt;&gt;"",AB$82=""),"",IF(AND(AB25=1,A!AB106=1),"S_I",IF(AND(AB25=-1,A!AB106=-1),"R_I",IF(AND(AB25="",A!AB106=""),"IR_I",""))))</f>
        <v/>
      </c>
      <c r="AC102" s="496" t="str">
        <f>IF(OR($B102="",$D25&lt;&gt;"",AC$82=""),"",IF(AND(AC25=1,A!AC106=1),"S_I",IF(AND(AC25=-1,A!AC106=-1),"R_I",IF(AND(AC25="",A!AC106=""),"IR_I",""))))</f>
        <v/>
      </c>
      <c r="AD102" s="496" t="str">
        <f>IF(OR($B102="",$D25&lt;&gt;"",AD$82=""),"",IF(AND(AD25=1,A!AD106=1),"S_I",IF(AND(AD25=-1,A!AD106=-1),"R_I",IF(AND(AD25="",A!AD106=""),"IR_I",""))))</f>
        <v/>
      </c>
      <c r="AE102" s="496" t="str">
        <f>IF(OR($B102="",$D25&lt;&gt;"",AE$82=""),"",IF(AND(AE25=1,A!AE106=1),"S_I",IF(AND(AE25=-1,A!AE106=-1),"R_I",IF(AND(AE25="",A!AE106=""),"IR_I",""))))</f>
        <v/>
      </c>
      <c r="AF102" s="496" t="str">
        <f>IF(OR($B102="",$D25&lt;&gt;"",AF$82=""),"",IF(AND(AF25=1,A!AF106=1),"S_I",IF(AND(AF25=-1,A!AF106=-1),"R_I",IF(AND(AF25="",A!AF106=""),"IR_I",""))))</f>
        <v/>
      </c>
      <c r="AG102" s="505" t="str">
        <f>IF(OR($B102="",$D25&lt;&gt;"",AG$82=""),"",IF(AND(AG25=1,A!AG106=1),"S_I",IF(AND(AG25=-1,A!AG106=-1),"R_I",IF(AND(AG25="",A!AG106=""),"IR_I",""))))</f>
        <v/>
      </c>
      <c r="AH102" s="506" t="str">
        <f>IF(OR($B102="",$D102&lt;&gt;""),"",COUNTIF($Y102:$AG102,AH$81)+COUNTIF($X83:$X101,AH$81))</f>
        <v/>
      </c>
      <c r="AI102" s="444" t="str">
        <f>IF(OR($B102="",$D102&lt;&gt;""),"",COUNTIF($Y102:$AG102,AI$81)+COUNTIF($X83:$X101,AI$81))</f>
        <v/>
      </c>
      <c r="AJ102" s="3" t="str">
        <f>IF(OR($B102="",$D102&lt;&gt;""),"",COUNTIF($Y102:$AG102,AJ$81)+COUNTIF($X83:$X101,AJ$81))</f>
        <v/>
      </c>
      <c r="AK102" s="587"/>
      <c r="AL102" s="545"/>
      <c r="AM102" s="545"/>
      <c r="AN102" s="494"/>
      <c r="AO102" s="494"/>
      <c r="AP102" s="494"/>
      <c r="AQ102" s="494"/>
      <c r="AR102" s="494"/>
      <c r="AS102" s="494"/>
      <c r="AT102" s="494"/>
      <c r="AU102" s="494"/>
      <c r="AV102" s="494"/>
      <c r="AW102" s="494"/>
      <c r="AX102" s="494"/>
      <c r="AY102" s="494"/>
      <c r="AZ102" s="494"/>
      <c r="BA102" s="494"/>
      <c r="BB102" s="494"/>
      <c r="BC102" s="494"/>
      <c r="BD102" s="494"/>
      <c r="BE102" s="494"/>
      <c r="BF102" s="494"/>
    </row>
    <row r="103" spans="1:58" x14ac:dyDescent="0.2">
      <c r="A103" s="504">
        <v>21</v>
      </c>
      <c r="B103" s="443" t="str">
        <f t="shared" si="10"/>
        <v/>
      </c>
      <c r="C103" s="444" t="str">
        <f t="shared" si="11"/>
        <v/>
      </c>
      <c r="D103" s="3" t="str">
        <f t="shared" si="12"/>
        <v/>
      </c>
      <c r="E103" s="507" t="str">
        <f>IF(OR($B103="",$D26&lt;&gt;"",E$82=""),"",IF(AND(E26=1,A!E107=1),"S_I",IF(AND(E26=-1,A!E107=-1),"R_I",IF(AND(E26="",A!E107=""),"IR_I",""))))</f>
        <v/>
      </c>
      <c r="F103" s="496" t="str">
        <f>IF(OR($B103="",$D26&lt;&gt;"",F$82=""),"",IF(AND(F26=1,A!F107=1),"S_I",IF(AND(F26=-1,A!F107=-1),"R_I",IF(AND(F26="",A!F107=""),"IR_I",""))))</f>
        <v/>
      </c>
      <c r="G103" s="496" t="str">
        <f>IF(OR($B103="",$D26&lt;&gt;"",G$82=""),"",IF(AND(G26=1,A!G107=1),"S_I",IF(AND(G26=-1,A!G107=-1),"R_I",IF(AND(G26="",A!G107=""),"IR_I",""))))</f>
        <v/>
      </c>
      <c r="H103" s="496" t="str">
        <f>IF(OR($B103="",$D26&lt;&gt;"",H$82=""),"",IF(AND(H26=1,A!H107=1),"S_I",IF(AND(H26=-1,A!H107=-1),"R_I",IF(AND(H26="",A!H107=""),"IR_I",""))))</f>
        <v/>
      </c>
      <c r="I103" s="496" t="str">
        <f>IF(OR($B103="",$D26&lt;&gt;"",I$82=""),"",IF(AND(I26=1,A!I107=1),"S_I",IF(AND(I26=-1,A!I107=-1),"R_I",IF(AND(I26="",A!I107=""),"IR_I",""))))</f>
        <v/>
      </c>
      <c r="J103" s="496" t="str">
        <f>IF(OR($B103="",$D26&lt;&gt;"",J$82=""),"",IF(AND(J26=1,A!J107=1),"S_I",IF(AND(J26=-1,A!J107=-1),"R_I",IF(AND(J26="",A!J107=""),"IR_I",""))))</f>
        <v/>
      </c>
      <c r="K103" s="496" t="str">
        <f>IF(OR($B103="",$D26&lt;&gt;"",K$82=""),"",IF(AND(K26=1,A!K107=1),"S_I",IF(AND(K26=-1,A!K107=-1),"R_I",IF(AND(K26="",A!K107=""),"IR_I",""))))</f>
        <v/>
      </c>
      <c r="L103" s="496" t="str">
        <f>IF(OR($B103="",$D26&lt;&gt;"",L$82=""),"",IF(AND(L26=1,A!L107=1),"S_I",IF(AND(L26=-1,A!L107=-1),"R_I",IF(AND(L26="",A!L107=""),"IR_I",""))))</f>
        <v/>
      </c>
      <c r="M103" s="496" t="str">
        <f>IF(OR($B103="",$D26&lt;&gt;"",M$82=""),"",IF(AND(M26=1,A!M107=1),"S_I",IF(AND(M26=-1,A!M107=-1),"R_I",IF(AND(M26="",A!M107=""),"IR_I",""))))</f>
        <v/>
      </c>
      <c r="N103" s="496" t="str">
        <f>IF(OR($B103="",$D26&lt;&gt;"",N$82=""),"",IF(AND(N26=1,A!N107=1),"S_I",IF(AND(N26=-1,A!N107=-1),"R_I",IF(AND(N26="",A!N107=""),"IR_I",""))))</f>
        <v/>
      </c>
      <c r="O103" s="496" t="str">
        <f>IF(OR($B103="",$D26&lt;&gt;"",O$82=""),"",IF(AND(O26=1,A!O107=1),"S_I",IF(AND(O26=-1,A!O107=-1),"R_I",IF(AND(O26="",A!O107=""),"IR_I",""))))</f>
        <v/>
      </c>
      <c r="P103" s="496" t="str">
        <f>IF(OR($B103="",$D26&lt;&gt;"",P$82=""),"",IF(AND(P26=1,A!P107=1),"S_I",IF(AND(P26=-1,A!P107=-1),"R_I",IF(AND(P26="",A!P107=""),"IR_I",""))))</f>
        <v/>
      </c>
      <c r="Q103" s="496" t="str">
        <f>IF(OR($B103="",$D26&lt;&gt;"",Q$82=""),"",IF(AND(Q26=1,A!Q107=1),"S_I",IF(AND(Q26=-1,A!Q107=-1),"R_I",IF(AND(Q26="",A!Q107=""),"IR_I",""))))</f>
        <v/>
      </c>
      <c r="R103" s="496" t="str">
        <f>IF(OR($B103="",$D26&lt;&gt;"",R$82=""),"",IF(AND(R26=1,A!R107=1),"S_I",IF(AND(R26=-1,A!R107=-1),"R_I",IF(AND(R26="",A!R107=""),"IR_I",""))))</f>
        <v/>
      </c>
      <c r="S103" s="496" t="str">
        <f>IF(OR($B103="",$D26&lt;&gt;"",S$82=""),"",IF(AND(S26=1,A!S107=1),"S_I",IF(AND(S26=-1,A!S107=-1),"R_I",IF(AND(S26="",A!S107=""),"IR_I",""))))</f>
        <v/>
      </c>
      <c r="T103" s="496" t="str">
        <f>IF(OR($B103="",$D26&lt;&gt;"",T$82=""),"",IF(AND(T26=1,A!T107=1),"S_I",IF(AND(T26=-1,A!T107=-1),"R_I",IF(AND(T26="",A!T107=""),"IR_I",""))))</f>
        <v/>
      </c>
      <c r="U103" s="496" t="str">
        <f>IF(OR($B103="",$D26&lt;&gt;"",U$82=""),"",IF(AND(U26=1,A!U107=1),"S_I",IF(AND(U26=-1,A!U107=-1),"R_I",IF(AND(U26="",A!U107=""),"IR_I",""))))</f>
        <v/>
      </c>
      <c r="V103" s="496" t="str">
        <f>IF(OR($B103="",$D26&lt;&gt;"",V$82=""),"",IF(AND(V26=1,A!V107=1),"S_I",IF(AND(V26=-1,A!V107=-1),"R_I",IF(AND(V26="",A!V107=""),"IR_I",""))))</f>
        <v/>
      </c>
      <c r="W103" s="496" t="str">
        <f>IF(OR($B103="",$D26&lt;&gt;"",W$82=""),"",IF(AND(W26=1,A!W107=1),"S_I",IF(AND(W26=-1,A!W107=-1),"R_I",IF(AND(W26="",A!W107=""),"IR_I",""))))</f>
        <v/>
      </c>
      <c r="X103" s="496" t="str">
        <f>IF(OR($B103="",$D26&lt;&gt;"",X$82=""),"",IF(AND(X26=1,A!X107=1),"S_I",IF(AND(X26=-1,A!X107=-1),"R_I",IF(AND(X26="",A!X107=""),"IR_I",""))))</f>
        <v/>
      </c>
      <c r="Y103" s="510" t="str">
        <f>IF(OR($B103="",$D26&lt;&gt;"",Y$82=""),"",IF(AND(Y26=1,A!Y107=1),"S_I",IF(AND(Y26=-1,A!Y107=-1),"R_I",IF(AND(Y26="",A!Y107=""),"IR_I",""))))</f>
        <v/>
      </c>
      <c r="Z103" s="496" t="str">
        <f>IF(OR($B103="",$D26&lt;&gt;"",Z$82=""),"",IF(AND(Z26=1,A!Z107=1),"S_I",IF(AND(Z26=-1,A!Z107=-1),"R_I",IF(AND(Z26="",A!Z107=""),"IR_I",""))))</f>
        <v/>
      </c>
      <c r="AA103" s="496" t="str">
        <f>IF(OR($B103="",$D26&lt;&gt;"",AA$82=""),"",IF(AND(AA26=1,A!AA107=1),"S_I",IF(AND(AA26=-1,A!AA107=-1),"R_I",IF(AND(AA26="",A!AA107=""),"IR_I",""))))</f>
        <v/>
      </c>
      <c r="AB103" s="496" t="str">
        <f>IF(OR($B103="",$D26&lt;&gt;"",AB$82=""),"",IF(AND(AB26=1,A!AB107=1),"S_I",IF(AND(AB26=-1,A!AB107=-1),"R_I",IF(AND(AB26="",A!AB107=""),"IR_I",""))))</f>
        <v/>
      </c>
      <c r="AC103" s="496" t="str">
        <f>IF(OR($B103="",$D26&lt;&gt;"",AC$82=""),"",IF(AND(AC26=1,A!AC107=1),"S_I",IF(AND(AC26=-1,A!AC107=-1),"R_I",IF(AND(AC26="",A!AC107=""),"IR_I",""))))</f>
        <v/>
      </c>
      <c r="AD103" s="496" t="str">
        <f>IF(OR($B103="",$D26&lt;&gt;"",AD$82=""),"",IF(AND(AD26=1,A!AD107=1),"S_I",IF(AND(AD26=-1,A!AD107=-1),"R_I",IF(AND(AD26="",A!AD107=""),"IR_I",""))))</f>
        <v/>
      </c>
      <c r="AE103" s="496" t="str">
        <f>IF(OR($B103="",$D26&lt;&gt;"",AE$82=""),"",IF(AND(AE26=1,A!AE107=1),"S_I",IF(AND(AE26=-1,A!AE107=-1),"R_I",IF(AND(AE26="",A!AE107=""),"IR_I",""))))</f>
        <v/>
      </c>
      <c r="AF103" s="496" t="str">
        <f>IF(OR($B103="",$D26&lt;&gt;"",AF$82=""),"",IF(AND(AF26=1,A!AF107=1),"S_I",IF(AND(AF26=-1,A!AF107=-1),"R_I",IF(AND(AF26="",A!AF107=""),"IR_I",""))))</f>
        <v/>
      </c>
      <c r="AG103" s="505" t="str">
        <f>IF(OR($B103="",$D26&lt;&gt;"",AG$82=""),"",IF(AND(AG26=1,A!AG107=1),"S_I",IF(AND(AG26=-1,A!AG107=-1),"R_I",IF(AND(AG26="",A!AG107=""),"IR_I",""))))</f>
        <v/>
      </c>
      <c r="AH103" s="506" t="str">
        <f>IF(OR($B103="",$D103&lt;&gt;""),"",COUNTIF($Z103:$AG103,AH$81)+COUNTIF($Y83:$Y102,AH$81))</f>
        <v/>
      </c>
      <c r="AI103" s="444" t="str">
        <f>IF(OR($B103="",$D103&lt;&gt;""),"",COUNTIF($Z103:$AG103,AI$81)+COUNTIF($Y83:$Y102,AI$81))</f>
        <v/>
      </c>
      <c r="AJ103" s="3" t="str">
        <f>IF(OR($B103="",$D103&lt;&gt;""),"",COUNTIF($Z103:$AG103,AJ$81)+COUNTIF($Y83:$Y102,AJ$81))</f>
        <v/>
      </c>
      <c r="AK103" s="587"/>
      <c r="AL103" s="545"/>
      <c r="AM103" s="545"/>
      <c r="AN103" s="494"/>
      <c r="AO103" s="494"/>
      <c r="AP103" s="494"/>
      <c r="AQ103" s="494"/>
      <c r="AR103" s="494"/>
      <c r="AS103" s="494"/>
      <c r="AT103" s="494"/>
      <c r="AU103" s="494"/>
      <c r="AV103" s="494"/>
      <c r="AW103" s="494"/>
      <c r="AX103" s="494"/>
      <c r="AY103" s="494"/>
      <c r="AZ103" s="494"/>
      <c r="BA103" s="494"/>
      <c r="BB103" s="494"/>
      <c r="BC103" s="494"/>
      <c r="BD103" s="494"/>
      <c r="BE103" s="494"/>
      <c r="BF103" s="494"/>
    </row>
    <row r="104" spans="1:58" x14ac:dyDescent="0.2">
      <c r="A104" s="504">
        <v>22</v>
      </c>
      <c r="B104" s="443" t="str">
        <f t="shared" si="10"/>
        <v/>
      </c>
      <c r="C104" s="444" t="str">
        <f t="shared" si="11"/>
        <v/>
      </c>
      <c r="D104" s="3" t="str">
        <f t="shared" si="12"/>
        <v/>
      </c>
      <c r="E104" s="507" t="str">
        <f>IF(OR($B104="",$D27&lt;&gt;"",E$82=""),"",IF(AND(E27=1,A!E108=1),"S_I",IF(AND(E27=-1,A!E108=-1),"R_I",IF(AND(E27="",A!E108=""),"IR_I",""))))</f>
        <v/>
      </c>
      <c r="F104" s="496" t="str">
        <f>IF(OR($B104="",$D27&lt;&gt;"",F$82=""),"",IF(AND(F27=1,A!F108=1),"S_I",IF(AND(F27=-1,A!F108=-1),"R_I",IF(AND(F27="",A!F108=""),"IR_I",""))))</f>
        <v/>
      </c>
      <c r="G104" s="496" t="str">
        <f>IF(OR($B104="",$D27&lt;&gt;"",G$82=""),"",IF(AND(G27=1,A!G108=1),"S_I",IF(AND(G27=-1,A!G108=-1),"R_I",IF(AND(G27="",A!G108=""),"IR_I",""))))</f>
        <v/>
      </c>
      <c r="H104" s="496" t="str">
        <f>IF(OR($B104="",$D27&lt;&gt;"",H$82=""),"",IF(AND(H27=1,A!H108=1),"S_I",IF(AND(H27=-1,A!H108=-1),"R_I",IF(AND(H27="",A!H108=""),"IR_I",""))))</f>
        <v/>
      </c>
      <c r="I104" s="496" t="str">
        <f>IF(OR($B104="",$D27&lt;&gt;"",I$82=""),"",IF(AND(I27=1,A!I108=1),"S_I",IF(AND(I27=-1,A!I108=-1),"R_I",IF(AND(I27="",A!I108=""),"IR_I",""))))</f>
        <v/>
      </c>
      <c r="J104" s="496" t="str">
        <f>IF(OR($B104="",$D27&lt;&gt;"",J$82=""),"",IF(AND(J27=1,A!J108=1),"S_I",IF(AND(J27=-1,A!J108=-1),"R_I",IF(AND(J27="",A!J108=""),"IR_I",""))))</f>
        <v/>
      </c>
      <c r="K104" s="496" t="str">
        <f>IF(OR($B104="",$D27&lt;&gt;"",K$82=""),"",IF(AND(K27=1,A!K108=1),"S_I",IF(AND(K27=-1,A!K108=-1),"R_I",IF(AND(K27="",A!K108=""),"IR_I",""))))</f>
        <v/>
      </c>
      <c r="L104" s="496" t="str">
        <f>IF(OR($B104="",$D27&lt;&gt;"",L$82=""),"",IF(AND(L27=1,A!L108=1),"S_I",IF(AND(L27=-1,A!L108=-1),"R_I",IF(AND(L27="",A!L108=""),"IR_I",""))))</f>
        <v/>
      </c>
      <c r="M104" s="496" t="str">
        <f>IF(OR($B104="",$D27&lt;&gt;"",M$82=""),"",IF(AND(M27=1,A!M108=1),"S_I",IF(AND(M27=-1,A!M108=-1),"R_I",IF(AND(M27="",A!M108=""),"IR_I",""))))</f>
        <v/>
      </c>
      <c r="N104" s="496" t="str">
        <f>IF(OR($B104="",$D27&lt;&gt;"",N$82=""),"",IF(AND(N27=1,A!N108=1),"S_I",IF(AND(N27=-1,A!N108=-1),"R_I",IF(AND(N27="",A!N108=""),"IR_I",""))))</f>
        <v/>
      </c>
      <c r="O104" s="496" t="str">
        <f>IF(OR($B104="",$D27&lt;&gt;"",O$82=""),"",IF(AND(O27=1,A!O108=1),"S_I",IF(AND(O27=-1,A!O108=-1),"R_I",IF(AND(O27="",A!O108=""),"IR_I",""))))</f>
        <v/>
      </c>
      <c r="P104" s="496" t="str">
        <f>IF(OR($B104="",$D27&lt;&gt;"",P$82=""),"",IF(AND(P27=1,A!P108=1),"S_I",IF(AND(P27=-1,A!P108=-1),"R_I",IF(AND(P27="",A!P108=""),"IR_I",""))))</f>
        <v/>
      </c>
      <c r="Q104" s="496" t="str">
        <f>IF(OR($B104="",$D27&lt;&gt;"",Q$82=""),"",IF(AND(Q27=1,A!Q108=1),"S_I",IF(AND(Q27=-1,A!Q108=-1),"R_I",IF(AND(Q27="",A!Q108=""),"IR_I",""))))</f>
        <v/>
      </c>
      <c r="R104" s="496" t="str">
        <f>IF(OR($B104="",$D27&lt;&gt;"",R$82=""),"",IF(AND(R27=1,A!R108=1),"S_I",IF(AND(R27=-1,A!R108=-1),"R_I",IF(AND(R27="",A!R108=""),"IR_I",""))))</f>
        <v/>
      </c>
      <c r="S104" s="496" t="str">
        <f>IF(OR($B104="",$D27&lt;&gt;"",S$82=""),"",IF(AND(S27=1,A!S108=1),"S_I",IF(AND(S27=-1,A!S108=-1),"R_I",IF(AND(S27="",A!S108=""),"IR_I",""))))</f>
        <v/>
      </c>
      <c r="T104" s="496" t="str">
        <f>IF(OR($B104="",$D27&lt;&gt;"",T$82=""),"",IF(AND(T27=1,A!T108=1),"S_I",IF(AND(T27=-1,A!T108=-1),"R_I",IF(AND(T27="",A!T108=""),"IR_I",""))))</f>
        <v/>
      </c>
      <c r="U104" s="496" t="str">
        <f>IF(OR($B104="",$D27&lt;&gt;"",U$82=""),"",IF(AND(U27=1,A!U108=1),"S_I",IF(AND(U27=-1,A!U108=-1),"R_I",IF(AND(U27="",A!U108=""),"IR_I",""))))</f>
        <v/>
      </c>
      <c r="V104" s="496" t="str">
        <f>IF(OR($B104="",$D27&lt;&gt;"",V$82=""),"",IF(AND(V27=1,A!V108=1),"S_I",IF(AND(V27=-1,A!V108=-1),"R_I",IF(AND(V27="",A!V108=""),"IR_I",""))))</f>
        <v/>
      </c>
      <c r="W104" s="496" t="str">
        <f>IF(OR($B104="",$D27&lt;&gt;"",W$82=""),"",IF(AND(W27=1,A!W108=1),"S_I",IF(AND(W27=-1,A!W108=-1),"R_I",IF(AND(W27="",A!W108=""),"IR_I",""))))</f>
        <v/>
      </c>
      <c r="X104" s="496" t="str">
        <f>IF(OR($B104="",$D27&lt;&gt;"",X$82=""),"",IF(AND(X27=1,A!X108=1),"S_I",IF(AND(X27=-1,A!X108=-1),"R_I",IF(AND(X27="",A!X108=""),"IR_I",""))))</f>
        <v/>
      </c>
      <c r="Y104" s="496" t="str">
        <f>IF(OR($B104="",$D27&lt;&gt;"",Y$82=""),"",IF(AND(Y27=1,A!Y108=1),"S_I",IF(AND(Y27=-1,A!Y108=-1),"R_I",IF(AND(Y27="",A!Y108=""),"IR_I",""))))</f>
        <v/>
      </c>
      <c r="Z104" s="510" t="str">
        <f>IF(OR($B104="",$D27&lt;&gt;"",Z$82=""),"",IF(AND(Z27=1,A!Z108=1),"S_I",IF(AND(Z27=-1,A!Z108=-1),"R_I",IF(AND(Z27="",A!Z108=""),"IR_I",""))))</f>
        <v/>
      </c>
      <c r="AA104" s="496" t="str">
        <f>IF(OR($B104="",$D27&lt;&gt;"",AA$82=""),"",IF(AND(AA27=1,A!AA108=1),"S_I",IF(AND(AA27=-1,A!AA108=-1),"R_I",IF(AND(AA27="",A!AA108=""),"IR_I",""))))</f>
        <v/>
      </c>
      <c r="AB104" s="496" t="str">
        <f>IF(OR($B104="",$D27&lt;&gt;"",AB$82=""),"",IF(AND(AB27=1,A!AB108=1),"S_I",IF(AND(AB27=-1,A!AB108=-1),"R_I",IF(AND(AB27="",A!AB108=""),"IR_I",""))))</f>
        <v/>
      </c>
      <c r="AC104" s="496" t="str">
        <f>IF(OR($B104="",$D27&lt;&gt;"",AC$82=""),"",IF(AND(AC27=1,A!AC108=1),"S_I",IF(AND(AC27=-1,A!AC108=-1),"R_I",IF(AND(AC27="",A!AC108=""),"IR_I",""))))</f>
        <v/>
      </c>
      <c r="AD104" s="496" t="str">
        <f>IF(OR($B104="",$D27&lt;&gt;"",AD$82=""),"",IF(AND(AD27=1,A!AD108=1),"S_I",IF(AND(AD27=-1,A!AD108=-1),"R_I",IF(AND(AD27="",A!AD108=""),"IR_I",""))))</f>
        <v/>
      </c>
      <c r="AE104" s="496" t="str">
        <f>IF(OR($B104="",$D27&lt;&gt;"",AE$82=""),"",IF(AND(AE27=1,A!AE108=1),"S_I",IF(AND(AE27=-1,A!AE108=-1),"R_I",IF(AND(AE27="",A!AE108=""),"IR_I",""))))</f>
        <v/>
      </c>
      <c r="AF104" s="496" t="str">
        <f>IF(OR($B104="",$D27&lt;&gt;"",AF$82=""),"",IF(AND(AF27=1,A!AF108=1),"S_I",IF(AND(AF27=-1,A!AF108=-1),"R_I",IF(AND(AF27="",A!AF108=""),"IR_I",""))))</f>
        <v/>
      </c>
      <c r="AG104" s="505" t="str">
        <f>IF(OR($B104="",$D27&lt;&gt;"",AG$82=""),"",IF(AND(AG27=1,A!AG108=1),"S_I",IF(AND(AG27=-1,A!AG108=-1),"R_I",IF(AND(AG27="",A!AG108=""),"IR_I",""))))</f>
        <v/>
      </c>
      <c r="AH104" s="506" t="str">
        <f>IF(OR($B104="",$D104&lt;&gt;""),"",COUNTIF($AA104:$AG104,AH$81)+COUNTIF($Z83:$Z103,AH$81))</f>
        <v/>
      </c>
      <c r="AI104" s="444" t="str">
        <f>IF(OR($B104="",$D104&lt;&gt;""),"",COUNTIF($AA104:$AG104,AI$81)+COUNTIF($Z83:$Z103,AI$81))</f>
        <v/>
      </c>
      <c r="AJ104" s="3" t="str">
        <f>IF(OR($B104="",$D104&lt;&gt;""),"",COUNTIF($AA104:$AG104,AJ$81)+COUNTIF($Z83:$Z103,AJ$81))</f>
        <v/>
      </c>
      <c r="AK104" s="587"/>
      <c r="AL104" s="545"/>
      <c r="AM104" s="545"/>
      <c r="AN104" s="494"/>
      <c r="AO104" s="494"/>
      <c r="AP104" s="494"/>
      <c r="AQ104" s="494"/>
      <c r="AR104" s="494"/>
      <c r="AS104" s="494"/>
      <c r="AT104" s="494"/>
      <c r="AU104" s="494"/>
      <c r="AV104" s="494"/>
      <c r="AW104" s="494"/>
      <c r="AX104" s="494"/>
      <c r="AY104" s="494"/>
      <c r="AZ104" s="494"/>
      <c r="BA104" s="494"/>
      <c r="BB104" s="494"/>
      <c r="BC104" s="494"/>
      <c r="BD104" s="494"/>
      <c r="BE104" s="494"/>
      <c r="BF104" s="494"/>
    </row>
    <row r="105" spans="1:58" x14ac:dyDescent="0.2">
      <c r="A105" s="504">
        <v>23</v>
      </c>
      <c r="B105" s="443" t="str">
        <f t="shared" si="10"/>
        <v/>
      </c>
      <c r="C105" s="444" t="str">
        <f t="shared" si="11"/>
        <v/>
      </c>
      <c r="D105" s="3" t="str">
        <f t="shared" si="12"/>
        <v/>
      </c>
      <c r="E105" s="507" t="str">
        <f>IF(OR($B105="",$D28&lt;&gt;"",E$82=""),"",IF(AND(E28=1,A!E109=1),"S_I",IF(AND(E28=-1,A!E109=-1),"R_I",IF(AND(E28="",A!E109=""),"IR_I",""))))</f>
        <v/>
      </c>
      <c r="F105" s="496" t="str">
        <f>IF(OR($B105="",$D28&lt;&gt;"",F$82=""),"",IF(AND(F28=1,A!F109=1),"S_I",IF(AND(F28=-1,A!F109=-1),"R_I",IF(AND(F28="",A!F109=""),"IR_I",""))))</f>
        <v/>
      </c>
      <c r="G105" s="496" t="str">
        <f>IF(OR($B105="",$D28&lt;&gt;"",G$82=""),"",IF(AND(G28=1,A!G109=1),"S_I",IF(AND(G28=-1,A!G109=-1),"R_I",IF(AND(G28="",A!G109=""),"IR_I",""))))</f>
        <v/>
      </c>
      <c r="H105" s="496" t="str">
        <f>IF(OR($B105="",$D28&lt;&gt;"",H$82=""),"",IF(AND(H28=1,A!H109=1),"S_I",IF(AND(H28=-1,A!H109=-1),"R_I",IF(AND(H28="",A!H109=""),"IR_I",""))))</f>
        <v/>
      </c>
      <c r="I105" s="496" t="str">
        <f>IF(OR($B105="",$D28&lt;&gt;"",I$82=""),"",IF(AND(I28=1,A!I109=1),"S_I",IF(AND(I28=-1,A!I109=-1),"R_I",IF(AND(I28="",A!I109=""),"IR_I",""))))</f>
        <v/>
      </c>
      <c r="J105" s="496" t="str">
        <f>IF(OR($B105="",$D28&lt;&gt;"",J$82=""),"",IF(AND(J28=1,A!J109=1),"S_I",IF(AND(J28=-1,A!J109=-1),"R_I",IF(AND(J28="",A!J109=""),"IR_I",""))))</f>
        <v/>
      </c>
      <c r="K105" s="496" t="str">
        <f>IF(OR($B105="",$D28&lt;&gt;"",K$82=""),"",IF(AND(K28=1,A!K109=1),"S_I",IF(AND(K28=-1,A!K109=-1),"R_I",IF(AND(K28="",A!K109=""),"IR_I",""))))</f>
        <v/>
      </c>
      <c r="L105" s="496" t="str">
        <f>IF(OR($B105="",$D28&lt;&gt;"",L$82=""),"",IF(AND(L28=1,A!L109=1),"S_I",IF(AND(L28=-1,A!L109=-1),"R_I",IF(AND(L28="",A!L109=""),"IR_I",""))))</f>
        <v/>
      </c>
      <c r="M105" s="496" t="str">
        <f>IF(OR($B105="",$D28&lt;&gt;"",M$82=""),"",IF(AND(M28=1,A!M109=1),"S_I",IF(AND(M28=-1,A!M109=-1),"R_I",IF(AND(M28="",A!M109=""),"IR_I",""))))</f>
        <v/>
      </c>
      <c r="N105" s="496" t="str">
        <f>IF(OR($B105="",$D28&lt;&gt;"",N$82=""),"",IF(AND(N28=1,A!N109=1),"S_I",IF(AND(N28=-1,A!N109=-1),"R_I",IF(AND(N28="",A!N109=""),"IR_I",""))))</f>
        <v/>
      </c>
      <c r="O105" s="496" t="str">
        <f>IF(OR($B105="",$D28&lt;&gt;"",O$82=""),"",IF(AND(O28=1,A!O109=1),"S_I",IF(AND(O28=-1,A!O109=-1),"R_I",IF(AND(O28="",A!O109=""),"IR_I",""))))</f>
        <v/>
      </c>
      <c r="P105" s="496" t="str">
        <f>IF(OR($B105="",$D28&lt;&gt;"",P$82=""),"",IF(AND(P28=1,A!P109=1),"S_I",IF(AND(P28=-1,A!P109=-1),"R_I",IF(AND(P28="",A!P109=""),"IR_I",""))))</f>
        <v/>
      </c>
      <c r="Q105" s="496" t="str">
        <f>IF(OR($B105="",$D28&lt;&gt;"",Q$82=""),"",IF(AND(Q28=1,A!Q109=1),"S_I",IF(AND(Q28=-1,A!Q109=-1),"R_I",IF(AND(Q28="",A!Q109=""),"IR_I",""))))</f>
        <v/>
      </c>
      <c r="R105" s="496" t="str">
        <f>IF(OR($B105="",$D28&lt;&gt;"",R$82=""),"",IF(AND(R28=1,A!R109=1),"S_I",IF(AND(R28=-1,A!R109=-1),"R_I",IF(AND(R28="",A!R109=""),"IR_I",""))))</f>
        <v/>
      </c>
      <c r="S105" s="496" t="str">
        <f>IF(OR($B105="",$D28&lt;&gt;"",S$82=""),"",IF(AND(S28=1,A!S109=1),"S_I",IF(AND(S28=-1,A!S109=-1),"R_I",IF(AND(S28="",A!S109=""),"IR_I",""))))</f>
        <v/>
      </c>
      <c r="T105" s="496" t="str">
        <f>IF(OR($B105="",$D28&lt;&gt;"",T$82=""),"",IF(AND(T28=1,A!T109=1),"S_I",IF(AND(T28=-1,A!T109=-1),"R_I",IF(AND(T28="",A!T109=""),"IR_I",""))))</f>
        <v/>
      </c>
      <c r="U105" s="496" t="str">
        <f>IF(OR($B105="",$D28&lt;&gt;"",U$82=""),"",IF(AND(U28=1,A!U109=1),"S_I",IF(AND(U28=-1,A!U109=-1),"R_I",IF(AND(U28="",A!U109=""),"IR_I",""))))</f>
        <v/>
      </c>
      <c r="V105" s="496" t="str">
        <f>IF(OR($B105="",$D28&lt;&gt;"",V$82=""),"",IF(AND(V28=1,A!V109=1),"S_I",IF(AND(V28=-1,A!V109=-1),"R_I",IF(AND(V28="",A!V109=""),"IR_I",""))))</f>
        <v/>
      </c>
      <c r="W105" s="496" t="str">
        <f>IF(OR($B105="",$D28&lt;&gt;"",W$82=""),"",IF(AND(W28=1,A!W109=1),"S_I",IF(AND(W28=-1,A!W109=-1),"R_I",IF(AND(W28="",A!W109=""),"IR_I",""))))</f>
        <v/>
      </c>
      <c r="X105" s="496" t="str">
        <f>IF(OR($B105="",$D28&lt;&gt;"",X$82=""),"",IF(AND(X28=1,A!X109=1),"S_I",IF(AND(X28=-1,A!X109=-1),"R_I",IF(AND(X28="",A!X109=""),"IR_I",""))))</f>
        <v/>
      </c>
      <c r="Y105" s="496" t="str">
        <f>IF(OR($B105="",$D28&lt;&gt;"",Y$82=""),"",IF(AND(Y28=1,A!Y109=1),"S_I",IF(AND(Y28=-1,A!Y109=-1),"R_I",IF(AND(Y28="",A!Y109=""),"IR_I",""))))</f>
        <v/>
      </c>
      <c r="Z105" s="496" t="str">
        <f>IF(OR($B105="",$D28&lt;&gt;"",Z$82=""),"",IF(AND(Z28=1,A!Z109=1),"S_I",IF(AND(Z28=-1,A!Z109=-1),"R_I",IF(AND(Z28="",A!Z109=""),"IR_I",""))))</f>
        <v/>
      </c>
      <c r="AA105" s="510" t="str">
        <f>IF(OR($B105="",$D28&lt;&gt;"",AA$82=""),"",IF(AND(AA28=1,A!AA109=1),"S_I",IF(AND(AA28=-1,A!AA109=-1),"R_I",IF(AND(AA28="",A!AA109=""),"IR_I",""))))</f>
        <v/>
      </c>
      <c r="AB105" s="496" t="str">
        <f>IF(OR($B105="",$D28&lt;&gt;"",AB$82=""),"",IF(AND(AB28=1,A!AB109=1),"S_I",IF(AND(AB28=-1,A!AB109=-1),"R_I",IF(AND(AB28="",A!AB109=""),"IR_I",""))))</f>
        <v/>
      </c>
      <c r="AC105" s="496" t="str">
        <f>IF(OR($B105="",$D28&lt;&gt;"",AC$82=""),"",IF(AND(AC28=1,A!AC109=1),"S_I",IF(AND(AC28=-1,A!AC109=-1),"R_I",IF(AND(AC28="",A!AC109=""),"IR_I",""))))</f>
        <v/>
      </c>
      <c r="AD105" s="496" t="str">
        <f>IF(OR($B105="",$D28&lt;&gt;"",AD$82=""),"",IF(AND(AD28=1,A!AD109=1),"S_I",IF(AND(AD28=-1,A!AD109=-1),"R_I",IF(AND(AD28="",A!AD109=""),"IR_I",""))))</f>
        <v/>
      </c>
      <c r="AE105" s="496" t="str">
        <f>IF(OR($B105="",$D28&lt;&gt;"",AE$82=""),"",IF(AND(AE28=1,A!AE109=1),"S_I",IF(AND(AE28=-1,A!AE109=-1),"R_I",IF(AND(AE28="",A!AE109=""),"IR_I",""))))</f>
        <v/>
      </c>
      <c r="AF105" s="496" t="str">
        <f>IF(OR($B105="",$D28&lt;&gt;"",AF$82=""),"",IF(AND(AF28=1,A!AF109=1),"S_I",IF(AND(AF28=-1,A!AF109=-1),"R_I",IF(AND(AF28="",A!AF109=""),"IR_I",""))))</f>
        <v/>
      </c>
      <c r="AG105" s="505" t="str">
        <f>IF(OR($B105="",$D28&lt;&gt;"",AG$82=""),"",IF(AND(AG28=1,A!AG109=1),"S_I",IF(AND(AG28=-1,A!AG109=-1),"R_I",IF(AND(AG28="",A!AG109=""),"IR_I",""))))</f>
        <v/>
      </c>
      <c r="AH105" s="506" t="str">
        <f>IF(OR($B105="",$D105&lt;&gt;""),"",COUNTIF($AB105:$AG105,AH$81)+COUNTIF($AA83:$AA104,AH$81))</f>
        <v/>
      </c>
      <c r="AI105" s="444" t="str">
        <f>IF(OR($B105="",$D105&lt;&gt;""),"",COUNTIF($AB105:$AG105,AI$81)+COUNTIF($AA83:$AA104,AI$81))</f>
        <v/>
      </c>
      <c r="AJ105" s="3" t="str">
        <f>IF(OR($B105="",$D105&lt;&gt;""),"",COUNTIF($AB105:$AG105,AJ$81)+COUNTIF($AA83:$AA104,AJ$81))</f>
        <v/>
      </c>
      <c r="AK105" s="587"/>
      <c r="AL105" s="545"/>
      <c r="AM105" s="545"/>
      <c r="AN105" s="494"/>
      <c r="AO105" s="494"/>
      <c r="AP105" s="494"/>
      <c r="AQ105" s="494"/>
      <c r="AR105" s="494"/>
      <c r="AS105" s="494"/>
      <c r="AT105" s="494"/>
      <c r="AU105" s="494"/>
      <c r="AV105" s="494"/>
      <c r="AW105" s="494"/>
      <c r="AX105" s="494"/>
      <c r="AY105" s="494"/>
      <c r="AZ105" s="494"/>
      <c r="BA105" s="494"/>
      <c r="BB105" s="494"/>
      <c r="BC105" s="494"/>
      <c r="BD105" s="494"/>
      <c r="BE105" s="494"/>
      <c r="BF105" s="494"/>
    </row>
    <row r="106" spans="1:58" x14ac:dyDescent="0.2">
      <c r="A106" s="504">
        <v>24</v>
      </c>
      <c r="B106" s="443" t="str">
        <f t="shared" si="10"/>
        <v/>
      </c>
      <c r="C106" s="444" t="str">
        <f t="shared" si="11"/>
        <v/>
      </c>
      <c r="D106" s="3" t="str">
        <f t="shared" si="12"/>
        <v/>
      </c>
      <c r="E106" s="507" t="str">
        <f>IF(OR($B106="",$D29&lt;&gt;"",E$82=""),"",IF(AND(E29=1,A!E110=1),"S_I",IF(AND(E29=-1,A!E110=-1),"R_I",IF(AND(E29="",A!E110=""),"IR_I",""))))</f>
        <v/>
      </c>
      <c r="F106" s="496" t="str">
        <f>IF(OR($B106="",$D29&lt;&gt;"",F$82=""),"",IF(AND(F29=1,A!F110=1),"S_I",IF(AND(F29=-1,A!F110=-1),"R_I",IF(AND(F29="",A!F110=""),"IR_I",""))))</f>
        <v/>
      </c>
      <c r="G106" s="496" t="str">
        <f>IF(OR($B106="",$D29&lt;&gt;"",G$82=""),"",IF(AND(G29=1,A!G110=1),"S_I",IF(AND(G29=-1,A!G110=-1),"R_I",IF(AND(G29="",A!G110=""),"IR_I",""))))</f>
        <v/>
      </c>
      <c r="H106" s="496" t="str">
        <f>IF(OR($B106="",$D29&lt;&gt;"",H$82=""),"",IF(AND(H29=1,A!H110=1),"S_I",IF(AND(H29=-1,A!H110=-1),"R_I",IF(AND(H29="",A!H110=""),"IR_I",""))))</f>
        <v/>
      </c>
      <c r="I106" s="496" t="str">
        <f>IF(OR($B106="",$D29&lt;&gt;"",I$82=""),"",IF(AND(I29=1,A!I110=1),"S_I",IF(AND(I29=-1,A!I110=-1),"R_I",IF(AND(I29="",A!I110=""),"IR_I",""))))</f>
        <v/>
      </c>
      <c r="J106" s="496" t="str">
        <f>IF(OR($B106="",$D29&lt;&gt;"",J$82=""),"",IF(AND(J29=1,A!J110=1),"S_I",IF(AND(J29=-1,A!J110=-1),"R_I",IF(AND(J29="",A!J110=""),"IR_I",""))))</f>
        <v/>
      </c>
      <c r="K106" s="496" t="str">
        <f>IF(OR($B106="",$D29&lt;&gt;"",K$82=""),"",IF(AND(K29=1,A!K110=1),"S_I",IF(AND(K29=-1,A!K110=-1),"R_I",IF(AND(K29="",A!K110=""),"IR_I",""))))</f>
        <v/>
      </c>
      <c r="L106" s="496" t="str">
        <f>IF(OR($B106="",$D29&lt;&gt;"",L$82=""),"",IF(AND(L29=1,A!L110=1),"S_I",IF(AND(L29=-1,A!L110=-1),"R_I",IF(AND(L29="",A!L110=""),"IR_I",""))))</f>
        <v/>
      </c>
      <c r="M106" s="496" t="str">
        <f>IF(OR($B106="",$D29&lt;&gt;"",M$82=""),"",IF(AND(M29=1,A!M110=1),"S_I",IF(AND(M29=-1,A!M110=-1),"R_I",IF(AND(M29="",A!M110=""),"IR_I",""))))</f>
        <v/>
      </c>
      <c r="N106" s="496" t="str">
        <f>IF(OR($B106="",$D29&lt;&gt;"",N$82=""),"",IF(AND(N29=1,A!N110=1),"S_I",IF(AND(N29=-1,A!N110=-1),"R_I",IF(AND(N29="",A!N110=""),"IR_I",""))))</f>
        <v/>
      </c>
      <c r="O106" s="496" t="str">
        <f>IF(OR($B106="",$D29&lt;&gt;"",O$82=""),"",IF(AND(O29=1,A!O110=1),"S_I",IF(AND(O29=-1,A!O110=-1),"R_I",IF(AND(O29="",A!O110=""),"IR_I",""))))</f>
        <v/>
      </c>
      <c r="P106" s="496" t="str">
        <f>IF(OR($B106="",$D29&lt;&gt;"",P$82=""),"",IF(AND(P29=1,A!P110=1),"S_I",IF(AND(P29=-1,A!P110=-1),"R_I",IF(AND(P29="",A!P110=""),"IR_I",""))))</f>
        <v/>
      </c>
      <c r="Q106" s="496" t="str">
        <f>IF(OR($B106="",$D29&lt;&gt;"",Q$82=""),"",IF(AND(Q29=1,A!Q110=1),"S_I",IF(AND(Q29=-1,A!Q110=-1),"R_I",IF(AND(Q29="",A!Q110=""),"IR_I",""))))</f>
        <v/>
      </c>
      <c r="R106" s="496" t="str">
        <f>IF(OR($B106="",$D29&lt;&gt;"",R$82=""),"",IF(AND(R29=1,A!R110=1),"S_I",IF(AND(R29=-1,A!R110=-1),"R_I",IF(AND(R29="",A!R110=""),"IR_I",""))))</f>
        <v/>
      </c>
      <c r="S106" s="496" t="str">
        <f>IF(OR($B106="",$D29&lt;&gt;"",S$82=""),"",IF(AND(S29=1,A!S110=1),"S_I",IF(AND(S29=-1,A!S110=-1),"R_I",IF(AND(S29="",A!S110=""),"IR_I",""))))</f>
        <v/>
      </c>
      <c r="T106" s="496" t="str">
        <f>IF(OR($B106="",$D29&lt;&gt;"",T$82=""),"",IF(AND(T29=1,A!T110=1),"S_I",IF(AND(T29=-1,A!T110=-1),"R_I",IF(AND(T29="",A!T110=""),"IR_I",""))))</f>
        <v/>
      </c>
      <c r="U106" s="496" t="str">
        <f>IF(OR($B106="",$D29&lt;&gt;"",U$82=""),"",IF(AND(U29=1,A!U110=1),"S_I",IF(AND(U29=-1,A!U110=-1),"R_I",IF(AND(U29="",A!U110=""),"IR_I",""))))</f>
        <v/>
      </c>
      <c r="V106" s="496" t="str">
        <f>IF(OR($B106="",$D29&lt;&gt;"",V$82=""),"",IF(AND(V29=1,A!V110=1),"S_I",IF(AND(V29=-1,A!V110=-1),"R_I",IF(AND(V29="",A!V110=""),"IR_I",""))))</f>
        <v/>
      </c>
      <c r="W106" s="496" t="str">
        <f>IF(OR($B106="",$D29&lt;&gt;"",W$82=""),"",IF(AND(W29=1,A!W110=1),"S_I",IF(AND(W29=-1,A!W110=-1),"R_I",IF(AND(W29="",A!W110=""),"IR_I",""))))</f>
        <v/>
      </c>
      <c r="X106" s="496" t="str">
        <f>IF(OR($B106="",$D29&lt;&gt;"",X$82=""),"",IF(AND(X29=1,A!X110=1),"S_I",IF(AND(X29=-1,A!X110=-1),"R_I",IF(AND(X29="",A!X110=""),"IR_I",""))))</f>
        <v/>
      </c>
      <c r="Y106" s="496" t="str">
        <f>IF(OR($B106="",$D29&lt;&gt;"",Y$82=""),"",IF(AND(Y29=1,A!Y110=1),"S_I",IF(AND(Y29=-1,A!Y110=-1),"R_I",IF(AND(Y29="",A!Y110=""),"IR_I",""))))</f>
        <v/>
      </c>
      <c r="Z106" s="496" t="str">
        <f>IF(OR($B106="",$D29&lt;&gt;"",Z$82=""),"",IF(AND(Z29=1,A!Z110=1),"S_I",IF(AND(Z29=-1,A!Z110=-1),"R_I",IF(AND(Z29="",A!Z110=""),"IR_I",""))))</f>
        <v/>
      </c>
      <c r="AA106" s="496" t="str">
        <f>IF(OR($B106="",$D29&lt;&gt;"",AA$82=""),"",IF(AND(AA29=1,A!AA110=1),"S_I",IF(AND(AA29=-1,A!AA110=-1),"R_I",IF(AND(AA29="",A!AA110=""),"IR_I",""))))</f>
        <v/>
      </c>
      <c r="AB106" s="510" t="str">
        <f>IF(OR($B106="",$D29&lt;&gt;"",AB$82=""),"",IF(AND(AB29=1,A!AB110=1),"S_I",IF(AND(AB29=-1,A!AB110=-1),"R_I",IF(AND(AB29="",A!AB110=""),"IR_I",""))))</f>
        <v/>
      </c>
      <c r="AC106" s="496" t="str">
        <f>IF(OR($B106="",$D29&lt;&gt;"",AC$82=""),"",IF(AND(AC29=1,A!AC110=1),"S_I",IF(AND(AC29=-1,A!AC110=-1),"R_I",IF(AND(AC29="",A!AC110=""),"IR_I",""))))</f>
        <v/>
      </c>
      <c r="AD106" s="496" t="str">
        <f>IF(OR($B106="",$D29&lt;&gt;"",AD$82=""),"",IF(AND(AD29=1,A!AD110=1),"S_I",IF(AND(AD29=-1,A!AD110=-1),"R_I",IF(AND(AD29="",A!AD110=""),"IR_I",""))))</f>
        <v/>
      </c>
      <c r="AE106" s="496" t="str">
        <f>IF(OR($B106="",$D29&lt;&gt;"",AE$82=""),"",IF(AND(AE29=1,A!AE110=1),"S_I",IF(AND(AE29=-1,A!AE110=-1),"R_I",IF(AND(AE29="",A!AE110=""),"IR_I",""))))</f>
        <v/>
      </c>
      <c r="AF106" s="496" t="str">
        <f>IF(OR($B106="",$D29&lt;&gt;"",AF$82=""),"",IF(AND(AF29=1,A!AF110=1),"S_I",IF(AND(AF29=-1,A!AF110=-1),"R_I",IF(AND(AF29="",A!AF110=""),"IR_I",""))))</f>
        <v/>
      </c>
      <c r="AG106" s="505" t="str">
        <f>IF(OR($B106="",$D29&lt;&gt;"",AG$82=""),"",IF(AND(AG29=1,A!AG110=1),"S_I",IF(AND(AG29=-1,A!AG110=-1),"R_I",IF(AND(AG29="",A!AG110=""),"IR_I",""))))</f>
        <v/>
      </c>
      <c r="AH106" s="506" t="str">
        <f>IF(OR($B106="",$D106&lt;&gt;""),"",COUNTIF($AC106:$AG106,AH$81)+COUNTIF($AB83:$AB105,AH$81))</f>
        <v/>
      </c>
      <c r="AI106" s="444" t="str">
        <f>IF(OR($B106="",$D106&lt;&gt;""),"",COUNTIF($AC106:$AG106,AI$81)+COUNTIF($AB83:$AB105,AI$81))</f>
        <v/>
      </c>
      <c r="AJ106" s="3" t="str">
        <f>IF(OR($B106="",$D106&lt;&gt;""),"",COUNTIF($AC106:$AG106,AJ$81)+COUNTIF($AB83:$AB105,AJ$81))</f>
        <v/>
      </c>
      <c r="AK106" s="587"/>
      <c r="AL106" s="545"/>
      <c r="AM106" s="545"/>
      <c r="AN106" s="494"/>
      <c r="AO106" s="494"/>
      <c r="AP106" s="494"/>
      <c r="AQ106" s="494"/>
      <c r="AR106" s="494"/>
      <c r="AS106" s="494"/>
      <c r="AT106" s="494"/>
      <c r="AU106" s="494"/>
      <c r="AV106" s="494"/>
      <c r="AW106" s="494"/>
      <c r="AX106" s="494"/>
      <c r="AY106" s="494"/>
      <c r="AZ106" s="494"/>
      <c r="BA106" s="494"/>
      <c r="BB106" s="494"/>
      <c r="BC106" s="494"/>
      <c r="BD106" s="494"/>
      <c r="BE106" s="494"/>
      <c r="BF106" s="494"/>
    </row>
    <row r="107" spans="1:58" x14ac:dyDescent="0.2">
      <c r="A107" s="504">
        <v>25</v>
      </c>
      <c r="B107" s="443" t="str">
        <f t="shared" si="10"/>
        <v/>
      </c>
      <c r="C107" s="444" t="str">
        <f t="shared" si="11"/>
        <v/>
      </c>
      <c r="D107" s="3" t="str">
        <f t="shared" si="12"/>
        <v/>
      </c>
      <c r="E107" s="507" t="str">
        <f>IF(OR($B107="",$D30&lt;&gt;"",E$82=""),"",IF(AND(E30=1,A!E111=1),"S_I",IF(AND(E30=-1,A!E111=-1),"R_I",IF(AND(E30="",A!E111=""),"IR_I",""))))</f>
        <v/>
      </c>
      <c r="F107" s="496" t="str">
        <f>IF(OR($B107="",$D30&lt;&gt;"",F$82=""),"",IF(AND(F30=1,A!F111=1),"S_I",IF(AND(F30=-1,A!F111=-1),"R_I",IF(AND(F30="",A!F111=""),"IR_I",""))))</f>
        <v/>
      </c>
      <c r="G107" s="496" t="str">
        <f>IF(OR($B107="",$D30&lt;&gt;"",G$82=""),"",IF(AND(G30=1,A!G111=1),"S_I",IF(AND(G30=-1,A!G111=-1),"R_I",IF(AND(G30="",A!G111=""),"IR_I",""))))</f>
        <v/>
      </c>
      <c r="H107" s="496" t="str">
        <f>IF(OR($B107="",$D30&lt;&gt;"",H$82=""),"",IF(AND(H30=1,A!H111=1),"S_I",IF(AND(H30=-1,A!H111=-1),"R_I",IF(AND(H30="",A!H111=""),"IR_I",""))))</f>
        <v/>
      </c>
      <c r="I107" s="496" t="str">
        <f>IF(OR($B107="",$D30&lt;&gt;"",I$82=""),"",IF(AND(I30=1,A!I111=1),"S_I",IF(AND(I30=-1,A!I111=-1),"R_I",IF(AND(I30="",A!I111=""),"IR_I",""))))</f>
        <v/>
      </c>
      <c r="J107" s="496" t="str">
        <f>IF(OR($B107="",$D30&lt;&gt;"",J$82=""),"",IF(AND(J30=1,A!J111=1),"S_I",IF(AND(J30=-1,A!J111=-1),"R_I",IF(AND(J30="",A!J111=""),"IR_I",""))))</f>
        <v/>
      </c>
      <c r="K107" s="496" t="str">
        <f>IF(OR($B107="",$D30&lt;&gt;"",K$82=""),"",IF(AND(K30=1,A!K111=1),"S_I",IF(AND(K30=-1,A!K111=-1),"R_I",IF(AND(K30="",A!K111=""),"IR_I",""))))</f>
        <v/>
      </c>
      <c r="L107" s="496" t="str">
        <f>IF(OR($B107="",$D30&lt;&gt;"",L$82=""),"",IF(AND(L30=1,A!L111=1),"S_I",IF(AND(L30=-1,A!L111=-1),"R_I",IF(AND(L30="",A!L111=""),"IR_I",""))))</f>
        <v/>
      </c>
      <c r="M107" s="496" t="str">
        <f>IF(OR($B107="",$D30&lt;&gt;"",M$82=""),"",IF(AND(M30=1,A!M111=1),"S_I",IF(AND(M30=-1,A!M111=-1),"R_I",IF(AND(M30="",A!M111=""),"IR_I",""))))</f>
        <v/>
      </c>
      <c r="N107" s="496" t="str">
        <f>IF(OR($B107="",$D30&lt;&gt;"",N$82=""),"",IF(AND(N30=1,A!N111=1),"S_I",IF(AND(N30=-1,A!N111=-1),"R_I",IF(AND(N30="",A!N111=""),"IR_I",""))))</f>
        <v/>
      </c>
      <c r="O107" s="496" t="str">
        <f>IF(OR($B107="",$D30&lt;&gt;"",O$82=""),"",IF(AND(O30=1,A!O111=1),"S_I",IF(AND(O30=-1,A!O111=-1),"R_I",IF(AND(O30="",A!O111=""),"IR_I",""))))</f>
        <v/>
      </c>
      <c r="P107" s="496" t="str">
        <f>IF(OR($B107="",$D30&lt;&gt;"",P$82=""),"",IF(AND(P30=1,A!P111=1),"S_I",IF(AND(P30=-1,A!P111=-1),"R_I",IF(AND(P30="",A!P111=""),"IR_I",""))))</f>
        <v/>
      </c>
      <c r="Q107" s="496" t="str">
        <f>IF(OR($B107="",$D30&lt;&gt;"",Q$82=""),"",IF(AND(Q30=1,A!Q111=1),"S_I",IF(AND(Q30=-1,A!Q111=-1),"R_I",IF(AND(Q30="",A!Q111=""),"IR_I",""))))</f>
        <v/>
      </c>
      <c r="R107" s="496" t="str">
        <f>IF(OR($B107="",$D30&lt;&gt;"",R$82=""),"",IF(AND(R30=1,A!R111=1),"S_I",IF(AND(R30=-1,A!R111=-1),"R_I",IF(AND(R30="",A!R111=""),"IR_I",""))))</f>
        <v/>
      </c>
      <c r="S107" s="496" t="str">
        <f>IF(OR($B107="",$D30&lt;&gt;"",S$82=""),"",IF(AND(S30=1,A!S111=1),"S_I",IF(AND(S30=-1,A!S111=-1),"R_I",IF(AND(S30="",A!S111=""),"IR_I",""))))</f>
        <v/>
      </c>
      <c r="T107" s="496" t="str">
        <f>IF(OR($B107="",$D30&lt;&gt;"",T$82=""),"",IF(AND(T30=1,A!T111=1),"S_I",IF(AND(T30=-1,A!T111=-1),"R_I",IF(AND(T30="",A!T111=""),"IR_I",""))))</f>
        <v/>
      </c>
      <c r="U107" s="496" t="str">
        <f>IF(OR($B107="",$D30&lt;&gt;"",U$82=""),"",IF(AND(U30=1,A!U111=1),"S_I",IF(AND(U30=-1,A!U111=-1),"R_I",IF(AND(U30="",A!U111=""),"IR_I",""))))</f>
        <v/>
      </c>
      <c r="V107" s="496" t="str">
        <f>IF(OR($B107="",$D30&lt;&gt;"",V$82=""),"",IF(AND(V30=1,A!V111=1),"S_I",IF(AND(V30=-1,A!V111=-1),"R_I",IF(AND(V30="",A!V111=""),"IR_I",""))))</f>
        <v/>
      </c>
      <c r="W107" s="496" t="str">
        <f>IF(OR($B107="",$D30&lt;&gt;"",W$82=""),"",IF(AND(W30=1,A!W111=1),"S_I",IF(AND(W30=-1,A!W111=-1),"R_I",IF(AND(W30="",A!W111=""),"IR_I",""))))</f>
        <v/>
      </c>
      <c r="X107" s="496" t="str">
        <f>IF(OR($B107="",$D30&lt;&gt;"",X$82=""),"",IF(AND(X30=1,A!X111=1),"S_I",IF(AND(X30=-1,A!X111=-1),"R_I",IF(AND(X30="",A!X111=""),"IR_I",""))))</f>
        <v/>
      </c>
      <c r="Y107" s="496" t="str">
        <f>IF(OR($B107="",$D30&lt;&gt;"",Y$82=""),"",IF(AND(Y30=1,A!Y111=1),"S_I",IF(AND(Y30=-1,A!Y111=-1),"R_I",IF(AND(Y30="",A!Y111=""),"IR_I",""))))</f>
        <v/>
      </c>
      <c r="Z107" s="496" t="str">
        <f>IF(OR($B107="",$D30&lt;&gt;"",Z$82=""),"",IF(AND(Z30=1,A!Z111=1),"S_I",IF(AND(Z30=-1,A!Z111=-1),"R_I",IF(AND(Z30="",A!Z111=""),"IR_I",""))))</f>
        <v/>
      </c>
      <c r="AA107" s="496" t="str">
        <f>IF(OR($B107="",$D30&lt;&gt;"",AA$82=""),"",IF(AND(AA30=1,A!AA111=1),"S_I",IF(AND(AA30=-1,A!AA111=-1),"R_I",IF(AND(AA30="",A!AA111=""),"IR_I",""))))</f>
        <v/>
      </c>
      <c r="AB107" s="496" t="str">
        <f>IF(OR($B107="",$D30&lt;&gt;"",AB$82=""),"",IF(AND(AB30=1,A!AB111=1),"S_I",IF(AND(AB30=-1,A!AB111=-1),"R_I",IF(AND(AB30="",A!AB111=""),"IR_I",""))))</f>
        <v/>
      </c>
      <c r="AC107" s="510" t="str">
        <f>IF(OR($B107="",$D30&lt;&gt;"",AC$82=""),"",IF(AND(AC30=1,A!AC111=1),"S_I",IF(AND(AC30=-1,A!AC111=-1),"R_I",IF(AND(AC30="",A!AC111=""),"IR_I",""))))</f>
        <v/>
      </c>
      <c r="AD107" s="496" t="str">
        <f>IF(OR($B107="",$D30&lt;&gt;"",AD$82=""),"",IF(AND(AD30=1,A!AD111=1),"S_I",IF(AND(AD30=-1,A!AD111=-1),"R_I",IF(AND(AD30="",A!AD111=""),"IR_I",""))))</f>
        <v/>
      </c>
      <c r="AE107" s="496" t="str">
        <f>IF(OR($B107="",$D30&lt;&gt;"",AE$82=""),"",IF(AND(AE30=1,A!AE111=1),"S_I",IF(AND(AE30=-1,A!AE111=-1),"R_I",IF(AND(AE30="",A!AE111=""),"IR_I",""))))</f>
        <v/>
      </c>
      <c r="AF107" s="496" t="str">
        <f>IF(OR($B107="",$D30&lt;&gt;"",AF$82=""),"",IF(AND(AF30=1,A!AF111=1),"S_I",IF(AND(AF30=-1,A!AF111=-1),"R_I",IF(AND(AF30="",A!AF111=""),"IR_I",""))))</f>
        <v/>
      </c>
      <c r="AG107" s="505" t="str">
        <f>IF(OR($B107="",$D30&lt;&gt;"",AG$82=""),"",IF(AND(AG30=1,A!AG111=1),"S_I",IF(AND(AG30=-1,A!AG111=-1),"R_I",IF(AND(AG30="",A!AG111=""),"IR_I",""))))</f>
        <v/>
      </c>
      <c r="AH107" s="506" t="str">
        <f>IF(OR($B107="",$D107&lt;&gt;""),"",COUNTIF($AD107:$AG107,AH$81)+COUNTIF($AC83:$AC106,AH$81))</f>
        <v/>
      </c>
      <c r="AI107" s="444" t="str">
        <f>IF(OR($B107="",$D107&lt;&gt;""),"",COUNTIF($AD107:$AG107,AI$81)+COUNTIF($AC83:$AC106,AI$81))</f>
        <v/>
      </c>
      <c r="AJ107" s="3" t="str">
        <f>IF(OR($B107="",$D107&lt;&gt;""),"",COUNTIF($AD107:$AG107,AJ$81)+COUNTIF($AC83:$AC106,AJ$81))</f>
        <v/>
      </c>
      <c r="AK107" s="587"/>
      <c r="AL107" s="545"/>
      <c r="AM107" s="545"/>
      <c r="AN107" s="494"/>
      <c r="AO107" s="494"/>
      <c r="AP107" s="494"/>
      <c r="AQ107" s="494"/>
      <c r="AR107" s="494"/>
      <c r="AS107" s="494"/>
      <c r="AT107" s="494"/>
      <c r="AU107" s="494"/>
      <c r="AV107" s="494"/>
      <c r="AW107" s="494"/>
      <c r="AX107" s="494"/>
      <c r="AY107" s="494"/>
      <c r="AZ107" s="494"/>
      <c r="BA107" s="494"/>
      <c r="BB107" s="494"/>
      <c r="BC107" s="494"/>
      <c r="BD107" s="494"/>
      <c r="BE107" s="494"/>
      <c r="BF107" s="494"/>
    </row>
    <row r="108" spans="1:58" x14ac:dyDescent="0.2">
      <c r="A108" s="504">
        <v>26</v>
      </c>
      <c r="B108" s="443" t="str">
        <f t="shared" si="10"/>
        <v/>
      </c>
      <c r="C108" s="444" t="str">
        <f t="shared" si="11"/>
        <v/>
      </c>
      <c r="D108" s="3" t="str">
        <f t="shared" si="12"/>
        <v/>
      </c>
      <c r="E108" s="507" t="str">
        <f>IF(OR($B108="",$D31&lt;&gt;"",E$82=""),"",IF(AND(E31=1,A!E112=1),"S_I",IF(AND(E31=-1,A!E112=-1),"R_I",IF(AND(E31="",A!E112=""),"IR_I",""))))</f>
        <v/>
      </c>
      <c r="F108" s="496" t="str">
        <f>IF(OR($B108="",$D31&lt;&gt;"",F$82=""),"",IF(AND(F31=1,A!F112=1),"S_I",IF(AND(F31=-1,A!F112=-1),"R_I",IF(AND(F31="",A!F112=""),"IR_I",""))))</f>
        <v/>
      </c>
      <c r="G108" s="496" t="str">
        <f>IF(OR($B108="",$D31&lt;&gt;"",G$82=""),"",IF(AND(G31=1,A!G112=1),"S_I",IF(AND(G31=-1,A!G112=-1),"R_I",IF(AND(G31="",A!G112=""),"IR_I",""))))</f>
        <v/>
      </c>
      <c r="H108" s="496" t="str">
        <f>IF(OR($B108="",$D31&lt;&gt;"",H$82=""),"",IF(AND(H31=1,A!H112=1),"S_I",IF(AND(H31=-1,A!H112=-1),"R_I",IF(AND(H31="",A!H112=""),"IR_I",""))))</f>
        <v/>
      </c>
      <c r="I108" s="496" t="str">
        <f>IF(OR($B108="",$D31&lt;&gt;"",I$82=""),"",IF(AND(I31=1,A!I112=1),"S_I",IF(AND(I31=-1,A!I112=-1),"R_I",IF(AND(I31="",A!I112=""),"IR_I",""))))</f>
        <v/>
      </c>
      <c r="J108" s="496" t="str">
        <f>IF(OR($B108="",$D31&lt;&gt;"",J$82=""),"",IF(AND(J31=1,A!J112=1),"S_I",IF(AND(J31=-1,A!J112=-1),"R_I",IF(AND(J31="",A!J112=""),"IR_I",""))))</f>
        <v/>
      </c>
      <c r="K108" s="496" t="str">
        <f>IF(OR($B108="",$D31&lt;&gt;"",K$82=""),"",IF(AND(K31=1,A!K112=1),"S_I",IF(AND(K31=-1,A!K112=-1),"R_I",IF(AND(K31="",A!K112=""),"IR_I",""))))</f>
        <v/>
      </c>
      <c r="L108" s="496" t="str">
        <f>IF(OR($B108="",$D31&lt;&gt;"",L$82=""),"",IF(AND(L31=1,A!L112=1),"S_I",IF(AND(L31=-1,A!L112=-1),"R_I",IF(AND(L31="",A!L112=""),"IR_I",""))))</f>
        <v/>
      </c>
      <c r="M108" s="496" t="str">
        <f>IF(OR($B108="",$D31&lt;&gt;"",M$82=""),"",IF(AND(M31=1,A!M112=1),"S_I",IF(AND(M31=-1,A!M112=-1),"R_I",IF(AND(M31="",A!M112=""),"IR_I",""))))</f>
        <v/>
      </c>
      <c r="N108" s="496" t="str">
        <f>IF(OR($B108="",$D31&lt;&gt;"",N$82=""),"",IF(AND(N31=1,A!N112=1),"S_I",IF(AND(N31=-1,A!N112=-1),"R_I",IF(AND(N31="",A!N112=""),"IR_I",""))))</f>
        <v/>
      </c>
      <c r="O108" s="496" t="str">
        <f>IF(OR($B108="",$D31&lt;&gt;"",O$82=""),"",IF(AND(O31=1,A!O112=1),"S_I",IF(AND(O31=-1,A!O112=-1),"R_I",IF(AND(O31="",A!O112=""),"IR_I",""))))</f>
        <v/>
      </c>
      <c r="P108" s="496" t="str">
        <f>IF(OR($B108="",$D31&lt;&gt;"",P$82=""),"",IF(AND(P31=1,A!P112=1),"S_I",IF(AND(P31=-1,A!P112=-1),"R_I",IF(AND(P31="",A!P112=""),"IR_I",""))))</f>
        <v/>
      </c>
      <c r="Q108" s="496" t="str">
        <f>IF(OR($B108="",$D31&lt;&gt;"",Q$82=""),"",IF(AND(Q31=1,A!Q112=1),"S_I",IF(AND(Q31=-1,A!Q112=-1),"R_I",IF(AND(Q31="",A!Q112=""),"IR_I",""))))</f>
        <v/>
      </c>
      <c r="R108" s="496" t="str">
        <f>IF(OR($B108="",$D31&lt;&gt;"",R$82=""),"",IF(AND(R31=1,A!R112=1),"S_I",IF(AND(R31=-1,A!R112=-1),"R_I",IF(AND(R31="",A!R112=""),"IR_I",""))))</f>
        <v/>
      </c>
      <c r="S108" s="496" t="str">
        <f>IF(OR($B108="",$D31&lt;&gt;"",S$82=""),"",IF(AND(S31=1,A!S112=1),"S_I",IF(AND(S31=-1,A!S112=-1),"R_I",IF(AND(S31="",A!S112=""),"IR_I",""))))</f>
        <v/>
      </c>
      <c r="T108" s="496" t="str">
        <f>IF(OR($B108="",$D31&lt;&gt;"",T$82=""),"",IF(AND(T31=1,A!T112=1),"S_I",IF(AND(T31=-1,A!T112=-1),"R_I",IF(AND(T31="",A!T112=""),"IR_I",""))))</f>
        <v/>
      </c>
      <c r="U108" s="496" t="str">
        <f>IF(OR($B108="",$D31&lt;&gt;"",U$82=""),"",IF(AND(U31=1,A!U112=1),"S_I",IF(AND(U31=-1,A!U112=-1),"R_I",IF(AND(U31="",A!U112=""),"IR_I",""))))</f>
        <v/>
      </c>
      <c r="V108" s="496" t="str">
        <f>IF(OR($B108="",$D31&lt;&gt;"",V$82=""),"",IF(AND(V31=1,A!V112=1),"S_I",IF(AND(V31=-1,A!V112=-1),"R_I",IF(AND(V31="",A!V112=""),"IR_I",""))))</f>
        <v/>
      </c>
      <c r="W108" s="496" t="str">
        <f>IF(OR($B108="",$D31&lt;&gt;"",W$82=""),"",IF(AND(W31=1,A!W112=1),"S_I",IF(AND(W31=-1,A!W112=-1),"R_I",IF(AND(W31="",A!W112=""),"IR_I",""))))</f>
        <v/>
      </c>
      <c r="X108" s="496" t="str">
        <f>IF(OR($B108="",$D31&lt;&gt;"",X$82=""),"",IF(AND(X31=1,A!X112=1),"S_I",IF(AND(X31=-1,A!X112=-1),"R_I",IF(AND(X31="",A!X112=""),"IR_I",""))))</f>
        <v/>
      </c>
      <c r="Y108" s="496" t="str">
        <f>IF(OR($B108="",$D31&lt;&gt;"",Y$82=""),"",IF(AND(Y31=1,A!Y112=1),"S_I",IF(AND(Y31=-1,A!Y112=-1),"R_I",IF(AND(Y31="",A!Y112=""),"IR_I",""))))</f>
        <v/>
      </c>
      <c r="Z108" s="496" t="str">
        <f>IF(OR($B108="",$D31&lt;&gt;"",Z$82=""),"",IF(AND(Z31=1,A!Z112=1),"S_I",IF(AND(Z31=-1,A!Z112=-1),"R_I",IF(AND(Z31="",A!Z112=""),"IR_I",""))))</f>
        <v/>
      </c>
      <c r="AA108" s="496" t="str">
        <f>IF(OR($B108="",$D31&lt;&gt;"",AA$82=""),"",IF(AND(AA31=1,A!AA112=1),"S_I",IF(AND(AA31=-1,A!AA112=-1),"R_I",IF(AND(AA31="",A!AA112=""),"IR_I",""))))</f>
        <v/>
      </c>
      <c r="AB108" s="496" t="str">
        <f>IF(OR($B108="",$D31&lt;&gt;"",AB$82=""),"",IF(AND(AB31=1,A!AB112=1),"S_I",IF(AND(AB31=-1,A!AB112=-1),"R_I",IF(AND(AB31="",A!AB112=""),"IR_I",""))))</f>
        <v/>
      </c>
      <c r="AC108" s="496" t="str">
        <f>IF(OR($B108="",$D31&lt;&gt;"",AC$82=""),"",IF(AND(AC31=1,A!AC112=1),"S_I",IF(AND(AC31=-1,A!AC112=-1),"R_I",IF(AND(AC31="",A!AC112=""),"IR_I",""))))</f>
        <v/>
      </c>
      <c r="AD108" s="510" t="str">
        <f>IF(OR($B108="",$D31&lt;&gt;"",AD$82=""),"",IF(AND(AD31=1,A!AD112=1),"S_I",IF(AND(AD31=-1,A!AD112=-1),"R_I",IF(AND(AD31="",A!AD112=""),"IR_I",""))))</f>
        <v/>
      </c>
      <c r="AE108" s="496" t="str">
        <f>IF(OR($B108="",$D31&lt;&gt;"",AE$82=""),"",IF(AND(AE31=1,A!AE112=1),"S_I",IF(AND(AE31=-1,A!AE112=-1),"R_I",IF(AND(AE31="",A!AE112=""),"IR_I",""))))</f>
        <v/>
      </c>
      <c r="AF108" s="496" t="str">
        <f>IF(OR($B108="",$D31&lt;&gt;"",AF$82=""),"",IF(AND(AF31=1,A!AF112=1),"S_I",IF(AND(AF31=-1,A!AF112=-1),"R_I",IF(AND(AF31="",A!AF112=""),"IR_I",""))))</f>
        <v/>
      </c>
      <c r="AG108" s="505" t="str">
        <f>IF(OR($B108="",$D31&lt;&gt;"",AG$82=""),"",IF(AND(AG31=1,A!AG112=1),"S_I",IF(AND(AG31=-1,A!AG112=-1),"R_I",IF(AND(AG31="",A!AG112=""),"IR_I",""))))</f>
        <v/>
      </c>
      <c r="AH108" s="506" t="str">
        <f>IF(OR($B108="",$D108&lt;&gt;""),"",COUNTIF($AE108:$AG108,AH$81)+COUNTIF($AD83:$AD107,AH$81))</f>
        <v/>
      </c>
      <c r="AI108" s="444" t="str">
        <f>IF(OR($B108="",$D108&lt;&gt;""),"",COUNTIF($AE108:$AG108,AI$81)+COUNTIF($AD83:$AD107,AI$81))</f>
        <v/>
      </c>
      <c r="AJ108" s="3" t="str">
        <f>IF(OR($B108="",$D108&lt;&gt;""),"",COUNTIF($AE108:$AG108,AJ$81)+COUNTIF($AD83:$AD107,AJ$81))</f>
        <v/>
      </c>
      <c r="AK108" s="587"/>
      <c r="AL108" s="545"/>
      <c r="AM108" s="545"/>
      <c r="AN108" s="494"/>
      <c r="AO108" s="494"/>
      <c r="AP108" s="494"/>
      <c r="AQ108" s="494"/>
      <c r="AR108" s="494"/>
      <c r="AS108" s="494"/>
      <c r="AT108" s="494"/>
      <c r="AU108" s="494"/>
      <c r="AV108" s="494"/>
      <c r="AW108" s="494"/>
      <c r="AX108" s="494"/>
      <c r="AY108" s="494"/>
      <c r="AZ108" s="494"/>
      <c r="BA108" s="494"/>
      <c r="BB108" s="494"/>
      <c r="BC108" s="494"/>
      <c r="BD108" s="494"/>
      <c r="BE108" s="494"/>
      <c r="BF108" s="494"/>
    </row>
    <row r="109" spans="1:58" x14ac:dyDescent="0.2">
      <c r="A109" s="504">
        <v>27</v>
      </c>
      <c r="B109" s="443" t="str">
        <f t="shared" si="10"/>
        <v/>
      </c>
      <c r="C109" s="444" t="str">
        <f t="shared" si="11"/>
        <v/>
      </c>
      <c r="D109" s="3" t="str">
        <f t="shared" si="12"/>
        <v/>
      </c>
      <c r="E109" s="507" t="str">
        <f>IF(OR($B109="",$D32&lt;&gt;"",E$82=""),"",IF(AND(E32=1,A!E113=1),"S_I",IF(AND(E32=-1,A!E113=-1),"R_I",IF(AND(E32="",A!E113=""),"IR_I",""))))</f>
        <v/>
      </c>
      <c r="F109" s="496" t="str">
        <f>IF(OR($B109="",$D32&lt;&gt;"",F$82=""),"",IF(AND(F32=1,A!F113=1),"S_I",IF(AND(F32=-1,A!F113=-1),"R_I",IF(AND(F32="",A!F113=""),"IR_I",""))))</f>
        <v/>
      </c>
      <c r="G109" s="496" t="str">
        <f>IF(OR($B109="",$D32&lt;&gt;"",G$82=""),"",IF(AND(G32=1,A!G113=1),"S_I",IF(AND(G32=-1,A!G113=-1),"R_I",IF(AND(G32="",A!G113=""),"IR_I",""))))</f>
        <v/>
      </c>
      <c r="H109" s="496" t="str">
        <f>IF(OR($B109="",$D32&lt;&gt;"",H$82=""),"",IF(AND(H32=1,A!H113=1),"S_I",IF(AND(H32=-1,A!H113=-1),"R_I",IF(AND(H32="",A!H113=""),"IR_I",""))))</f>
        <v/>
      </c>
      <c r="I109" s="496" t="str">
        <f>IF(OR($B109="",$D32&lt;&gt;"",I$82=""),"",IF(AND(I32=1,A!I113=1),"S_I",IF(AND(I32=-1,A!I113=-1),"R_I",IF(AND(I32="",A!I113=""),"IR_I",""))))</f>
        <v/>
      </c>
      <c r="J109" s="496" t="str">
        <f>IF(OR($B109="",$D32&lt;&gt;"",J$82=""),"",IF(AND(J32=1,A!J113=1),"S_I",IF(AND(J32=-1,A!J113=-1),"R_I",IF(AND(J32="",A!J113=""),"IR_I",""))))</f>
        <v/>
      </c>
      <c r="K109" s="496" t="str">
        <f>IF(OR($B109="",$D32&lt;&gt;"",K$82=""),"",IF(AND(K32=1,A!K113=1),"S_I",IF(AND(K32=-1,A!K113=-1),"R_I",IF(AND(K32="",A!K113=""),"IR_I",""))))</f>
        <v/>
      </c>
      <c r="L109" s="496" t="str">
        <f>IF(OR($B109="",$D32&lt;&gt;"",L$82=""),"",IF(AND(L32=1,A!L113=1),"S_I",IF(AND(L32=-1,A!L113=-1),"R_I",IF(AND(L32="",A!L113=""),"IR_I",""))))</f>
        <v/>
      </c>
      <c r="M109" s="496" t="str">
        <f>IF(OR($B109="",$D32&lt;&gt;"",M$82=""),"",IF(AND(M32=1,A!M113=1),"S_I",IF(AND(M32=-1,A!M113=-1),"R_I",IF(AND(M32="",A!M113=""),"IR_I",""))))</f>
        <v/>
      </c>
      <c r="N109" s="496" t="str">
        <f>IF(OR($B109="",$D32&lt;&gt;"",N$82=""),"",IF(AND(N32=1,A!N113=1),"S_I",IF(AND(N32=-1,A!N113=-1),"R_I",IF(AND(N32="",A!N113=""),"IR_I",""))))</f>
        <v/>
      </c>
      <c r="O109" s="496" t="str">
        <f>IF(OR($B109="",$D32&lt;&gt;"",O$82=""),"",IF(AND(O32=1,A!O113=1),"S_I",IF(AND(O32=-1,A!O113=-1),"R_I",IF(AND(O32="",A!O113=""),"IR_I",""))))</f>
        <v/>
      </c>
      <c r="P109" s="496" t="str">
        <f>IF(OR($B109="",$D32&lt;&gt;"",P$82=""),"",IF(AND(P32=1,A!P113=1),"S_I",IF(AND(P32=-1,A!P113=-1),"R_I",IF(AND(P32="",A!P113=""),"IR_I",""))))</f>
        <v/>
      </c>
      <c r="Q109" s="496" t="str">
        <f>IF(OR($B109="",$D32&lt;&gt;"",Q$82=""),"",IF(AND(Q32=1,A!Q113=1),"S_I",IF(AND(Q32=-1,A!Q113=-1),"R_I",IF(AND(Q32="",A!Q113=""),"IR_I",""))))</f>
        <v/>
      </c>
      <c r="R109" s="496" t="str">
        <f>IF(OR($B109="",$D32&lt;&gt;"",R$82=""),"",IF(AND(R32=1,A!R113=1),"S_I",IF(AND(R32=-1,A!R113=-1),"R_I",IF(AND(R32="",A!R113=""),"IR_I",""))))</f>
        <v/>
      </c>
      <c r="S109" s="496" t="str">
        <f>IF(OR($B109="",$D32&lt;&gt;"",S$82=""),"",IF(AND(S32=1,A!S113=1),"S_I",IF(AND(S32=-1,A!S113=-1),"R_I",IF(AND(S32="",A!S113=""),"IR_I",""))))</f>
        <v/>
      </c>
      <c r="T109" s="496" t="str">
        <f>IF(OR($B109="",$D32&lt;&gt;"",T$82=""),"",IF(AND(T32=1,A!T113=1),"S_I",IF(AND(T32=-1,A!T113=-1),"R_I",IF(AND(T32="",A!T113=""),"IR_I",""))))</f>
        <v/>
      </c>
      <c r="U109" s="496" t="str">
        <f>IF(OR($B109="",$D32&lt;&gt;"",U$82=""),"",IF(AND(U32=1,A!U113=1),"S_I",IF(AND(U32=-1,A!U113=-1),"R_I",IF(AND(U32="",A!U113=""),"IR_I",""))))</f>
        <v/>
      </c>
      <c r="V109" s="496" t="str">
        <f>IF(OR($B109="",$D32&lt;&gt;"",V$82=""),"",IF(AND(V32=1,A!V113=1),"S_I",IF(AND(V32=-1,A!V113=-1),"R_I",IF(AND(V32="",A!V113=""),"IR_I",""))))</f>
        <v/>
      </c>
      <c r="W109" s="496" t="str">
        <f>IF(OR($B109="",$D32&lt;&gt;"",W$82=""),"",IF(AND(W32=1,A!W113=1),"S_I",IF(AND(W32=-1,A!W113=-1),"R_I",IF(AND(W32="",A!W113=""),"IR_I",""))))</f>
        <v/>
      </c>
      <c r="X109" s="496" t="str">
        <f>IF(OR($B109="",$D32&lt;&gt;"",X$82=""),"",IF(AND(X32=1,A!X113=1),"S_I",IF(AND(X32=-1,A!X113=-1),"R_I",IF(AND(X32="",A!X113=""),"IR_I",""))))</f>
        <v/>
      </c>
      <c r="Y109" s="496" t="str">
        <f>IF(OR($B109="",$D32&lt;&gt;"",Y$82=""),"",IF(AND(Y32=1,A!Y113=1),"S_I",IF(AND(Y32=-1,A!Y113=-1),"R_I",IF(AND(Y32="",A!Y113=""),"IR_I",""))))</f>
        <v/>
      </c>
      <c r="Z109" s="496" t="str">
        <f>IF(OR($B109="",$D32&lt;&gt;"",Z$82=""),"",IF(AND(Z32=1,A!Z113=1),"S_I",IF(AND(Z32=-1,A!Z113=-1),"R_I",IF(AND(Z32="",A!Z113=""),"IR_I",""))))</f>
        <v/>
      </c>
      <c r="AA109" s="496" t="str">
        <f>IF(OR($B109="",$D32&lt;&gt;"",AA$82=""),"",IF(AND(AA32=1,A!AA113=1),"S_I",IF(AND(AA32=-1,A!AA113=-1),"R_I",IF(AND(AA32="",A!AA113=""),"IR_I",""))))</f>
        <v/>
      </c>
      <c r="AB109" s="496" t="str">
        <f>IF(OR($B109="",$D32&lt;&gt;"",AB$82=""),"",IF(AND(AB32=1,A!AB113=1),"S_I",IF(AND(AB32=-1,A!AB113=-1),"R_I",IF(AND(AB32="",A!AB113=""),"IR_I",""))))</f>
        <v/>
      </c>
      <c r="AC109" s="496" t="str">
        <f>IF(OR($B109="",$D32&lt;&gt;"",AC$82=""),"",IF(AND(AC32=1,A!AC113=1),"S_I",IF(AND(AC32=-1,A!AC113=-1),"R_I",IF(AND(AC32="",A!AC113=""),"IR_I",""))))</f>
        <v/>
      </c>
      <c r="AD109" s="496" t="str">
        <f>IF(OR($B109="",$D32&lt;&gt;"",AD$82=""),"",IF(AND(AD32=1,A!AD113=1),"S_I",IF(AND(AD32=-1,A!AD113=-1),"R_I",IF(AND(AD32="",A!AD113=""),"IR_I",""))))</f>
        <v/>
      </c>
      <c r="AE109" s="510" t="str">
        <f>IF(OR($B109="",$D32&lt;&gt;"",AE$82=""),"",IF(AND(AE32=1,A!AE113=1),"S_I",IF(AND(AE32=-1,A!AE113=-1),"R_I",IF(AND(AE32="",A!AE113=""),"IR_I",""))))</f>
        <v/>
      </c>
      <c r="AF109" s="496" t="str">
        <f>IF(OR($B109="",$D32&lt;&gt;"",AF$82=""),"",IF(AND(AF32=1,A!AF113=1),"S_I",IF(AND(AF32=-1,A!AF113=-1),"R_I",IF(AND(AF32="",A!AF113=""),"IR_I",""))))</f>
        <v/>
      </c>
      <c r="AG109" s="505" t="str">
        <f>IF(OR($B109="",$D32&lt;&gt;"",AG$82=""),"",IF(AND(AG32=1,A!AG113=1),"S_I",IF(AND(AG32=-1,A!AG113=-1),"R_I",IF(AND(AG32="",A!AG113=""),"IR_I",""))))</f>
        <v/>
      </c>
      <c r="AH109" s="506" t="str">
        <f>IF(OR($B109="",$D109&lt;&gt;""),"",COUNTIF($AF109:$AG109,AH$81)+COUNTIF($AE83:$AE108,AH$81))</f>
        <v/>
      </c>
      <c r="AI109" s="444" t="str">
        <f>IF(OR($B109="",$D109&lt;&gt;""),"",COUNTIF($AF109:$AG109,AI$81)+COUNTIF($AE83:$AE108,AI$81))</f>
        <v/>
      </c>
      <c r="AJ109" s="3" t="str">
        <f>IF(OR($B109="",$D109&lt;&gt;""),"",COUNTIF($AF109:$AG109,AJ$81)+COUNTIF($AE83:$AE108,AJ$81))</f>
        <v/>
      </c>
      <c r="AK109" s="587"/>
      <c r="AL109" s="545"/>
      <c r="AM109" s="545"/>
      <c r="AN109" s="494"/>
      <c r="AO109" s="494"/>
      <c r="AP109" s="494"/>
      <c r="AQ109" s="494"/>
      <c r="AR109" s="494"/>
      <c r="AS109" s="494"/>
      <c r="AT109" s="494"/>
      <c r="AU109" s="494"/>
      <c r="AV109" s="494"/>
      <c r="AW109" s="494"/>
      <c r="AX109" s="494"/>
      <c r="AY109" s="494"/>
      <c r="AZ109" s="494"/>
      <c r="BA109" s="494"/>
      <c r="BB109" s="494"/>
      <c r="BC109" s="494"/>
      <c r="BD109" s="494"/>
      <c r="BE109" s="494"/>
      <c r="BF109" s="494"/>
    </row>
    <row r="110" spans="1:58" x14ac:dyDescent="0.2">
      <c r="A110" s="504">
        <v>28</v>
      </c>
      <c r="B110" s="443" t="str">
        <f t="shared" si="10"/>
        <v/>
      </c>
      <c r="C110" s="444" t="str">
        <f t="shared" si="11"/>
        <v/>
      </c>
      <c r="D110" s="3" t="str">
        <f t="shared" si="12"/>
        <v/>
      </c>
      <c r="E110" s="507" t="str">
        <f>IF(OR($B110="",$D33&lt;&gt;"",E$82=""),"",IF(AND(E33=1,A!E114=1),"S_I",IF(AND(E33=-1,A!E114=-1),"R_I",IF(AND(E33="",A!E114=""),"IR_I",""))))</f>
        <v/>
      </c>
      <c r="F110" s="496" t="str">
        <f>IF(OR($B110="",$D33&lt;&gt;"",F$82=""),"",IF(AND(F33=1,A!F114=1),"S_I",IF(AND(F33=-1,A!F114=-1),"R_I",IF(AND(F33="",A!F114=""),"IR_I",""))))</f>
        <v/>
      </c>
      <c r="G110" s="496" t="str">
        <f>IF(OR($B110="",$D33&lt;&gt;"",G$82=""),"",IF(AND(G33=1,A!G114=1),"S_I",IF(AND(G33=-1,A!G114=-1),"R_I",IF(AND(G33="",A!G114=""),"IR_I",""))))</f>
        <v/>
      </c>
      <c r="H110" s="496" t="str">
        <f>IF(OR($B110="",$D33&lt;&gt;"",H$82=""),"",IF(AND(H33=1,A!H114=1),"S_I",IF(AND(H33=-1,A!H114=-1),"R_I",IF(AND(H33="",A!H114=""),"IR_I",""))))</f>
        <v/>
      </c>
      <c r="I110" s="496" t="str">
        <f>IF(OR($B110="",$D33&lt;&gt;"",I$82=""),"",IF(AND(I33=1,A!I114=1),"S_I",IF(AND(I33=-1,A!I114=-1),"R_I",IF(AND(I33="",A!I114=""),"IR_I",""))))</f>
        <v/>
      </c>
      <c r="J110" s="496" t="str">
        <f>IF(OR($B110="",$D33&lt;&gt;"",J$82=""),"",IF(AND(J33=1,A!J114=1),"S_I",IF(AND(J33=-1,A!J114=-1),"R_I",IF(AND(J33="",A!J114=""),"IR_I",""))))</f>
        <v/>
      </c>
      <c r="K110" s="496" t="str">
        <f>IF(OR($B110="",$D33&lt;&gt;"",K$82=""),"",IF(AND(K33=1,A!K114=1),"S_I",IF(AND(K33=-1,A!K114=-1),"R_I",IF(AND(K33="",A!K114=""),"IR_I",""))))</f>
        <v/>
      </c>
      <c r="L110" s="496" t="str">
        <f>IF(OR($B110="",$D33&lt;&gt;"",L$82=""),"",IF(AND(L33=1,A!L114=1),"S_I",IF(AND(L33=-1,A!L114=-1),"R_I",IF(AND(L33="",A!L114=""),"IR_I",""))))</f>
        <v/>
      </c>
      <c r="M110" s="496" t="str">
        <f>IF(OR($B110="",$D33&lt;&gt;"",M$82=""),"",IF(AND(M33=1,A!M114=1),"S_I",IF(AND(M33=-1,A!M114=-1),"R_I",IF(AND(M33="",A!M114=""),"IR_I",""))))</f>
        <v/>
      </c>
      <c r="N110" s="496" t="str">
        <f>IF(OR($B110="",$D33&lt;&gt;"",N$82=""),"",IF(AND(N33=1,A!N114=1),"S_I",IF(AND(N33=-1,A!N114=-1),"R_I",IF(AND(N33="",A!N114=""),"IR_I",""))))</f>
        <v/>
      </c>
      <c r="O110" s="496" t="str">
        <f>IF(OR($B110="",$D33&lt;&gt;"",O$82=""),"",IF(AND(O33=1,A!O114=1),"S_I",IF(AND(O33=-1,A!O114=-1),"R_I",IF(AND(O33="",A!O114=""),"IR_I",""))))</f>
        <v/>
      </c>
      <c r="P110" s="496" t="str">
        <f>IF(OR($B110="",$D33&lt;&gt;"",P$82=""),"",IF(AND(P33=1,A!P114=1),"S_I",IF(AND(P33=-1,A!P114=-1),"R_I",IF(AND(P33="",A!P114=""),"IR_I",""))))</f>
        <v/>
      </c>
      <c r="Q110" s="496" t="str">
        <f>IF(OR($B110="",$D33&lt;&gt;"",Q$82=""),"",IF(AND(Q33=1,A!Q114=1),"S_I",IF(AND(Q33=-1,A!Q114=-1),"R_I",IF(AND(Q33="",A!Q114=""),"IR_I",""))))</f>
        <v/>
      </c>
      <c r="R110" s="496" t="str">
        <f>IF(OR($B110="",$D33&lt;&gt;"",R$82=""),"",IF(AND(R33=1,A!R114=1),"S_I",IF(AND(R33=-1,A!R114=-1),"R_I",IF(AND(R33="",A!R114=""),"IR_I",""))))</f>
        <v/>
      </c>
      <c r="S110" s="496" t="str">
        <f>IF(OR($B110="",$D33&lt;&gt;"",S$82=""),"",IF(AND(S33=1,A!S114=1),"S_I",IF(AND(S33=-1,A!S114=-1),"R_I",IF(AND(S33="",A!S114=""),"IR_I",""))))</f>
        <v/>
      </c>
      <c r="T110" s="496" t="str">
        <f>IF(OR($B110="",$D33&lt;&gt;"",T$82=""),"",IF(AND(T33=1,A!T114=1),"S_I",IF(AND(T33=-1,A!T114=-1),"R_I",IF(AND(T33="",A!T114=""),"IR_I",""))))</f>
        <v/>
      </c>
      <c r="U110" s="496" t="str">
        <f>IF(OR($B110="",$D33&lt;&gt;"",U$82=""),"",IF(AND(U33=1,A!U114=1),"S_I",IF(AND(U33=-1,A!U114=-1),"R_I",IF(AND(U33="",A!U114=""),"IR_I",""))))</f>
        <v/>
      </c>
      <c r="V110" s="496" t="str">
        <f>IF(OR($B110="",$D33&lt;&gt;"",V$82=""),"",IF(AND(V33=1,A!V114=1),"S_I",IF(AND(V33=-1,A!V114=-1),"R_I",IF(AND(V33="",A!V114=""),"IR_I",""))))</f>
        <v/>
      </c>
      <c r="W110" s="496" t="str">
        <f>IF(OR($B110="",$D33&lt;&gt;"",W$82=""),"",IF(AND(W33=1,A!W114=1),"S_I",IF(AND(W33=-1,A!W114=-1),"R_I",IF(AND(W33="",A!W114=""),"IR_I",""))))</f>
        <v/>
      </c>
      <c r="X110" s="496" t="str">
        <f>IF(OR($B110="",$D33&lt;&gt;"",X$82=""),"",IF(AND(X33=1,A!X114=1),"S_I",IF(AND(X33=-1,A!X114=-1),"R_I",IF(AND(X33="",A!X114=""),"IR_I",""))))</f>
        <v/>
      </c>
      <c r="Y110" s="496" t="str">
        <f>IF(OR($B110="",$D33&lt;&gt;"",Y$82=""),"",IF(AND(Y33=1,A!Y114=1),"S_I",IF(AND(Y33=-1,A!Y114=-1),"R_I",IF(AND(Y33="",A!Y114=""),"IR_I",""))))</f>
        <v/>
      </c>
      <c r="Z110" s="496" t="str">
        <f>IF(OR($B110="",$D33&lt;&gt;"",Z$82=""),"",IF(AND(Z33=1,A!Z114=1),"S_I",IF(AND(Z33=-1,A!Z114=-1),"R_I",IF(AND(Z33="",A!Z114=""),"IR_I",""))))</f>
        <v/>
      </c>
      <c r="AA110" s="496" t="str">
        <f>IF(OR($B110="",$D33&lt;&gt;"",AA$82=""),"",IF(AND(AA33=1,A!AA114=1),"S_I",IF(AND(AA33=-1,A!AA114=-1),"R_I",IF(AND(AA33="",A!AA114=""),"IR_I",""))))</f>
        <v/>
      </c>
      <c r="AB110" s="496" t="str">
        <f>IF(OR($B110="",$D33&lt;&gt;"",AB$82=""),"",IF(AND(AB33=1,A!AB114=1),"S_I",IF(AND(AB33=-1,A!AB114=-1),"R_I",IF(AND(AB33="",A!AB114=""),"IR_I",""))))</f>
        <v/>
      </c>
      <c r="AC110" s="496" t="str">
        <f>IF(OR($B110="",$D33&lt;&gt;"",AC$82=""),"",IF(AND(AC33=1,A!AC114=1),"S_I",IF(AND(AC33=-1,A!AC114=-1),"R_I",IF(AND(AC33="",A!AC114=""),"IR_I",""))))</f>
        <v/>
      </c>
      <c r="AD110" s="496" t="str">
        <f>IF(OR($B110="",$D33&lt;&gt;"",AD$82=""),"",IF(AND(AD33=1,A!AD114=1),"S_I",IF(AND(AD33=-1,A!AD114=-1),"R_I",IF(AND(AD33="",A!AD114=""),"IR_I",""))))</f>
        <v/>
      </c>
      <c r="AE110" s="496" t="str">
        <f>IF(OR($B110="",$D33&lt;&gt;"",AE$82=""),"",IF(AND(AE33=1,A!AE114=1),"S_I",IF(AND(AE33=-1,A!AE114=-1),"R_I",IF(AND(AE33="",A!AE114=""),"IR_I",""))))</f>
        <v/>
      </c>
      <c r="AF110" s="510" t="str">
        <f>IF(OR($B110="",$D33&lt;&gt;"",AF$82=""),"",IF(AND(AF33=1,A!AF114=1),"S_I",IF(AND(AF33=-1,A!AF114=-1),"R_I",IF(AND(AF33="",A!AF114=""),"IR_I",""))))</f>
        <v/>
      </c>
      <c r="AG110" s="505" t="str">
        <f>IF(OR($B110="",$D33&lt;&gt;"",AG$82=""),"",IF(AND(AG33=1,A!AG114=1),"S_I",IF(AND(AG33=-1,A!AG114=-1),"R_I",IF(AND(AG33="",A!AG114=""),"IR_I",""))))</f>
        <v/>
      </c>
      <c r="AH110" s="506" t="str">
        <f>IF(OR($B110="",$D110&lt;&gt;""),"",COUNTIF($AG110,AH$81)+COUNTIF($AF83:$AF109,AH$81))</f>
        <v/>
      </c>
      <c r="AI110" s="444" t="str">
        <f>IF(OR($B110="",$D110&lt;&gt;""),"",COUNTIF($AG110,AI$81)+COUNTIF($AF83:$AF109,AI$81))</f>
        <v/>
      </c>
      <c r="AJ110" s="3" t="str">
        <f>IF(OR($B110="",$D110&lt;&gt;""),"",COUNTIF($AG110,AJ$81)+COUNTIF($AF83:$AF109,AJ$81))</f>
        <v/>
      </c>
      <c r="AK110" s="587"/>
      <c r="AL110" s="545"/>
      <c r="AM110" s="545"/>
      <c r="AN110" s="494"/>
      <c r="AO110" s="494"/>
      <c r="AP110" s="494"/>
      <c r="AQ110" s="494"/>
      <c r="AR110" s="494"/>
      <c r="AS110" s="494"/>
      <c r="AT110" s="494"/>
      <c r="AU110" s="494"/>
      <c r="AV110" s="494"/>
      <c r="AW110" s="494"/>
      <c r="AX110" s="494"/>
      <c r="AY110" s="494"/>
      <c r="AZ110" s="494"/>
      <c r="BA110" s="494"/>
      <c r="BB110" s="494"/>
      <c r="BC110" s="494"/>
      <c r="BD110" s="494"/>
      <c r="BE110" s="494"/>
      <c r="BF110" s="494"/>
    </row>
    <row r="111" spans="1:58" ht="13.5" thickBot="1" x14ac:dyDescent="0.25">
      <c r="A111" s="511">
        <v>29</v>
      </c>
      <c r="B111" s="445" t="str">
        <f t="shared" si="10"/>
        <v/>
      </c>
      <c r="C111" s="446" t="str">
        <f t="shared" si="11"/>
        <v/>
      </c>
      <c r="D111" s="30" t="str">
        <f t="shared" si="12"/>
        <v/>
      </c>
      <c r="E111" s="512" t="str">
        <f>IF(OR($B111="",$D34&lt;&gt;"",E$82=""),"",IF(AND(E34=1,A!E115=1),"S_I",IF(AND(E34=-1,A!E115=-1),"R_I",IF(AND(E34="",A!E115=""),"IR_I",""))))</f>
        <v/>
      </c>
      <c r="F111" s="513" t="str">
        <f>IF(OR($B111="",$D34&lt;&gt;"",F$82=""),"",IF(AND(F34=1,A!F115=1),"S_I",IF(AND(F34=-1,A!F115=-1),"R_I",IF(AND(F34="",A!F115=""),"IR_I",""))))</f>
        <v/>
      </c>
      <c r="G111" s="513" t="str">
        <f>IF(OR($B111="",$D34&lt;&gt;"",G$82=""),"",IF(AND(G34=1,A!G115=1),"S_I",IF(AND(G34=-1,A!G115=-1),"R_I",IF(AND(G34="",A!G115=""),"IR_I",""))))</f>
        <v/>
      </c>
      <c r="H111" s="513" t="str">
        <f>IF(OR($B111="",$D34&lt;&gt;"",H$82=""),"",IF(AND(H34=1,A!H115=1),"S_I",IF(AND(H34=-1,A!H115=-1),"R_I",IF(AND(H34="",A!H115=""),"IR_I",""))))</f>
        <v/>
      </c>
      <c r="I111" s="513" t="str">
        <f>IF(OR($B111="",$D34&lt;&gt;"",I$82=""),"",IF(AND(I34=1,A!I115=1),"S_I",IF(AND(I34=-1,A!I115=-1),"R_I",IF(AND(I34="",A!I115=""),"IR_I",""))))</f>
        <v/>
      </c>
      <c r="J111" s="513" t="str">
        <f>IF(OR($B111="",$D34&lt;&gt;"",J$82=""),"",IF(AND(J34=1,A!J115=1),"S_I",IF(AND(J34=-1,A!J115=-1),"R_I",IF(AND(J34="",A!J115=""),"IR_I",""))))</f>
        <v/>
      </c>
      <c r="K111" s="513" t="str">
        <f>IF(OR($B111="",$D34&lt;&gt;"",K$82=""),"",IF(AND(K34=1,A!K115=1),"S_I",IF(AND(K34=-1,A!K115=-1),"R_I",IF(AND(K34="",A!K115=""),"IR_I",""))))</f>
        <v/>
      </c>
      <c r="L111" s="513" t="str">
        <f>IF(OR($B111="",$D34&lt;&gt;"",L$82=""),"",IF(AND(L34=1,A!L115=1),"S_I",IF(AND(L34=-1,A!L115=-1),"R_I",IF(AND(L34="",A!L115=""),"IR_I",""))))</f>
        <v/>
      </c>
      <c r="M111" s="513" t="str">
        <f>IF(OR($B111="",$D34&lt;&gt;"",M$82=""),"",IF(AND(M34=1,A!M115=1),"S_I",IF(AND(M34=-1,A!M115=-1),"R_I",IF(AND(M34="",A!M115=""),"IR_I",""))))</f>
        <v/>
      </c>
      <c r="N111" s="513" t="str">
        <f>IF(OR($B111="",$D34&lt;&gt;"",N$82=""),"",IF(AND(N34=1,A!N115=1),"S_I",IF(AND(N34=-1,A!N115=-1),"R_I",IF(AND(N34="",A!N115=""),"IR_I",""))))</f>
        <v/>
      </c>
      <c r="O111" s="513" t="str">
        <f>IF(OR($B111="",$D34&lt;&gt;"",O$82=""),"",IF(AND(O34=1,A!O115=1),"S_I",IF(AND(O34=-1,A!O115=-1),"R_I",IF(AND(O34="",A!O115=""),"IR_I",""))))</f>
        <v/>
      </c>
      <c r="P111" s="513" t="str">
        <f>IF(OR($B111="",$D34&lt;&gt;"",P$82=""),"",IF(AND(P34=1,A!P115=1),"S_I",IF(AND(P34=-1,A!P115=-1),"R_I",IF(AND(P34="",A!P115=""),"IR_I",""))))</f>
        <v/>
      </c>
      <c r="Q111" s="513" t="str">
        <f>IF(OR($B111="",$D34&lt;&gt;"",Q$82=""),"",IF(AND(Q34=1,A!Q115=1),"S_I",IF(AND(Q34=-1,A!Q115=-1),"R_I",IF(AND(Q34="",A!Q115=""),"IR_I",""))))</f>
        <v/>
      </c>
      <c r="R111" s="513" t="str">
        <f>IF(OR($B111="",$D34&lt;&gt;"",R$82=""),"",IF(AND(R34=1,A!R115=1),"S_I",IF(AND(R34=-1,A!R115=-1),"R_I",IF(AND(R34="",A!R115=""),"IR_I",""))))</f>
        <v/>
      </c>
      <c r="S111" s="513" t="str">
        <f>IF(OR($B111="",$D34&lt;&gt;"",S$82=""),"",IF(AND(S34=1,A!S115=1),"S_I",IF(AND(S34=-1,A!S115=-1),"R_I",IF(AND(S34="",A!S115=""),"IR_I",""))))</f>
        <v/>
      </c>
      <c r="T111" s="513" t="str">
        <f>IF(OR($B111="",$D34&lt;&gt;"",T$82=""),"",IF(AND(T34=1,A!T115=1),"S_I",IF(AND(T34=-1,A!T115=-1),"R_I",IF(AND(T34="",A!T115=""),"IR_I",""))))</f>
        <v/>
      </c>
      <c r="U111" s="513" t="str">
        <f>IF(OR($B111="",$D34&lt;&gt;"",U$82=""),"",IF(AND(U34=1,A!U115=1),"S_I",IF(AND(U34=-1,A!U115=-1),"R_I",IF(AND(U34="",A!U115=""),"IR_I",""))))</f>
        <v/>
      </c>
      <c r="V111" s="513" t="str">
        <f>IF(OR($B111="",$D34&lt;&gt;"",V$82=""),"",IF(AND(V34=1,A!V115=1),"S_I",IF(AND(V34=-1,A!V115=-1),"R_I",IF(AND(V34="",A!V115=""),"IR_I",""))))</f>
        <v/>
      </c>
      <c r="W111" s="513" t="str">
        <f>IF(OR($B111="",$D34&lt;&gt;"",W$82=""),"",IF(AND(W34=1,A!W115=1),"S_I",IF(AND(W34=-1,A!W115=-1),"R_I",IF(AND(W34="",A!W115=""),"IR_I",""))))</f>
        <v/>
      </c>
      <c r="X111" s="513" t="str">
        <f>IF(OR($B111="",$D34&lt;&gt;"",X$82=""),"",IF(AND(X34=1,A!X115=1),"S_I",IF(AND(X34=-1,A!X115=-1),"R_I",IF(AND(X34="",A!X115=""),"IR_I",""))))</f>
        <v/>
      </c>
      <c r="Y111" s="513" t="str">
        <f>IF(OR($B111="",$D34&lt;&gt;"",Y$82=""),"",IF(AND(Y34=1,A!Y115=1),"S_I",IF(AND(Y34=-1,A!Y115=-1),"R_I",IF(AND(Y34="",A!Y115=""),"IR_I",""))))</f>
        <v/>
      </c>
      <c r="Z111" s="513" t="str">
        <f>IF(OR($B111="",$D34&lt;&gt;"",Z$82=""),"",IF(AND(Z34=1,A!Z115=1),"S_I",IF(AND(Z34=-1,A!Z115=-1),"R_I",IF(AND(Z34="",A!Z115=""),"IR_I",""))))</f>
        <v/>
      </c>
      <c r="AA111" s="513" t="str">
        <f>IF(OR($B111="",$D34&lt;&gt;"",AA$82=""),"",IF(AND(AA34=1,A!AA115=1),"S_I",IF(AND(AA34=-1,A!AA115=-1),"R_I",IF(AND(AA34="",A!AA115=""),"IR_I",""))))</f>
        <v/>
      </c>
      <c r="AB111" s="513" t="str">
        <f>IF(OR($B111="",$D34&lt;&gt;"",AB$82=""),"",IF(AND(AB34=1,A!AB115=1),"S_I",IF(AND(AB34=-1,A!AB115=-1),"R_I",IF(AND(AB34="",A!AB115=""),"IR_I",""))))</f>
        <v/>
      </c>
      <c r="AC111" s="513" t="str">
        <f>IF(OR($B111="",$D34&lt;&gt;"",AC$82=""),"",IF(AND(AC34=1,A!AC115=1),"S_I",IF(AND(AC34=-1,A!AC115=-1),"R_I",IF(AND(AC34="",A!AC115=""),"IR_I",""))))</f>
        <v/>
      </c>
      <c r="AD111" s="513" t="str">
        <f>IF(OR($B111="",$D34&lt;&gt;"",AD$82=""),"",IF(AND(AD34=1,A!AD115=1),"S_I",IF(AND(AD34=-1,A!AD115=-1),"R_I",IF(AND(AD34="",A!AD115=""),"IR_I",""))))</f>
        <v/>
      </c>
      <c r="AE111" s="513" t="str">
        <f>IF(OR($B111="",$D34&lt;&gt;"",AE$82=""),"",IF(AND(AE34=1,A!AE115=1),"S_I",IF(AND(AE34=-1,A!AE115=-1),"R_I",IF(AND(AE34="",A!AE115=""),"IR_I",""))))</f>
        <v/>
      </c>
      <c r="AF111" s="513" t="str">
        <f>IF(OR($B111="",$D34&lt;&gt;"",AF$82=""),"",IF(AND(AF34=1,A!AF115=1),"S_I",IF(AND(AF34=-1,A!AF115=-1),"R_I",IF(AND(AF34="",A!AF115=""),"IR_I",""))))</f>
        <v/>
      </c>
      <c r="AG111" s="514" t="str">
        <f>IF(OR($B111="",$D34&lt;&gt;"",AG$82=""),"",IF(AND(AG34=1,A!AG115=1),"S_I",IF(AND(AG34=-1,A!AG115=-1),"R_I",IF(AND(AG34="",A!AG115=""),"IR_I",""))))</f>
        <v/>
      </c>
      <c r="AH111" s="517" t="str">
        <f>IF(OR($B111="",$D111&lt;&gt;""),"",COUNTIF($AG83:$AG110,AH$81))</f>
        <v/>
      </c>
      <c r="AI111" s="446" t="str">
        <f>IF(OR($B111="",$D111&lt;&gt;""),"",COUNTIF($AG83:$AG110,AI$81))</f>
        <v/>
      </c>
      <c r="AJ111" s="30" t="str">
        <f>IF(OR($B111="",$D111&lt;&gt;""),"",COUNTIF($AG83:$AG110,AJ$81))</f>
        <v/>
      </c>
      <c r="AK111" s="588"/>
      <c r="AL111" s="546"/>
      <c r="AM111" s="546"/>
      <c r="AN111" s="494"/>
      <c r="AO111" s="494"/>
      <c r="AP111" s="494"/>
      <c r="AQ111" s="494"/>
      <c r="AR111" s="494"/>
      <c r="AS111" s="494"/>
      <c r="AT111" s="494"/>
      <c r="AU111" s="494"/>
      <c r="AV111" s="494"/>
      <c r="AW111" s="494"/>
      <c r="AX111" s="494"/>
      <c r="AY111" s="494"/>
      <c r="AZ111" s="494"/>
      <c r="BA111" s="494"/>
      <c r="BB111" s="494"/>
      <c r="BC111" s="494"/>
      <c r="BD111" s="494"/>
      <c r="BE111" s="494"/>
      <c r="BF111" s="494"/>
    </row>
    <row r="112" spans="1:58" ht="13.5" thickBot="1" x14ac:dyDescent="0.25">
      <c r="A112" s="501"/>
      <c r="B112" s="523" t="s">
        <v>22</v>
      </c>
      <c r="C112" s="523"/>
      <c r="D112" s="523"/>
      <c r="E112" s="529" t="str">
        <f>IF(E$46="","",COUNTIF(E83:E111,"S_I"))</f>
        <v/>
      </c>
      <c r="F112" s="529" t="str">
        <f t="shared" ref="F112:AG112" si="13">IF(F$46="","",COUNTIF(F83:F111,"S_I"))</f>
        <v/>
      </c>
      <c r="G112" s="529" t="str">
        <f t="shared" si="13"/>
        <v/>
      </c>
      <c r="H112" s="529" t="str">
        <f t="shared" si="13"/>
        <v/>
      </c>
      <c r="I112" s="529" t="str">
        <f t="shared" si="13"/>
        <v/>
      </c>
      <c r="J112" s="529" t="str">
        <f t="shared" si="13"/>
        <v/>
      </c>
      <c r="K112" s="529" t="str">
        <f t="shared" si="13"/>
        <v/>
      </c>
      <c r="L112" s="529" t="str">
        <f t="shared" si="13"/>
        <v/>
      </c>
      <c r="M112" s="529" t="str">
        <f t="shared" si="13"/>
        <v/>
      </c>
      <c r="N112" s="529" t="str">
        <f t="shared" si="13"/>
        <v/>
      </c>
      <c r="O112" s="529" t="str">
        <f t="shared" si="13"/>
        <v/>
      </c>
      <c r="P112" s="529" t="str">
        <f t="shared" si="13"/>
        <v/>
      </c>
      <c r="Q112" s="529" t="str">
        <f t="shared" si="13"/>
        <v/>
      </c>
      <c r="R112" s="529" t="str">
        <f t="shared" si="13"/>
        <v/>
      </c>
      <c r="S112" s="529" t="str">
        <f t="shared" si="13"/>
        <v/>
      </c>
      <c r="T112" s="529" t="str">
        <f t="shared" si="13"/>
        <v/>
      </c>
      <c r="U112" s="529" t="str">
        <f t="shared" si="13"/>
        <v/>
      </c>
      <c r="V112" s="529" t="str">
        <f t="shared" si="13"/>
        <v/>
      </c>
      <c r="W112" s="529" t="str">
        <f t="shared" si="13"/>
        <v/>
      </c>
      <c r="X112" s="529" t="str">
        <f t="shared" si="13"/>
        <v/>
      </c>
      <c r="Y112" s="529" t="str">
        <f t="shared" si="13"/>
        <v/>
      </c>
      <c r="Z112" s="529" t="str">
        <f t="shared" si="13"/>
        <v/>
      </c>
      <c r="AA112" s="529" t="str">
        <f t="shared" si="13"/>
        <v/>
      </c>
      <c r="AB112" s="529" t="str">
        <f t="shared" si="13"/>
        <v/>
      </c>
      <c r="AC112" s="529" t="str">
        <f t="shared" si="13"/>
        <v/>
      </c>
      <c r="AD112" s="529" t="str">
        <f t="shared" si="13"/>
        <v/>
      </c>
      <c r="AE112" s="529" t="str">
        <f t="shared" si="13"/>
        <v/>
      </c>
      <c r="AF112" s="529" t="str">
        <f t="shared" si="13"/>
        <v/>
      </c>
      <c r="AG112" s="529" t="str">
        <f t="shared" si="13"/>
        <v/>
      </c>
      <c r="AH112" s="530" t="str">
        <f>IF(COUNT(AH83:AH111)=0,"",SUM(AH83:AH111))</f>
        <v/>
      </c>
      <c r="AI112" s="531" t="str">
        <f>IF(COUNT(AI78:AI106)=0,"",SUM(AI78:AI106))</f>
        <v/>
      </c>
      <c r="AJ112" s="532" t="str">
        <f>IF(COUNT(AJ78:AJ106)=0,"",SUM(AJ78:AJ106))</f>
        <v/>
      </c>
      <c r="AK112" s="529"/>
      <c r="AL112" s="529"/>
      <c r="AM112" s="529"/>
    </row>
    <row r="113" spans="1:39" x14ac:dyDescent="0.2">
      <c r="A113" s="501"/>
      <c r="B113" s="523" t="s">
        <v>4</v>
      </c>
      <c r="C113" s="523"/>
      <c r="D113" s="523"/>
      <c r="E113" s="529" t="str">
        <f>IF(E$46="","",COUNTIF(E83:E111,"R_I"))</f>
        <v/>
      </c>
      <c r="F113" s="529" t="str">
        <f t="shared" ref="F113:AG113" si="14">IF(F$46="","",COUNTIF(F83:F111,"R_I"))</f>
        <v/>
      </c>
      <c r="G113" s="529" t="str">
        <f t="shared" si="14"/>
        <v/>
      </c>
      <c r="H113" s="529" t="str">
        <f t="shared" si="14"/>
        <v/>
      </c>
      <c r="I113" s="529" t="str">
        <f t="shared" si="14"/>
        <v/>
      </c>
      <c r="J113" s="529" t="str">
        <f t="shared" si="14"/>
        <v/>
      </c>
      <c r="K113" s="529" t="str">
        <f t="shared" si="14"/>
        <v/>
      </c>
      <c r="L113" s="529" t="str">
        <f t="shared" si="14"/>
        <v/>
      </c>
      <c r="M113" s="529" t="str">
        <f t="shared" si="14"/>
        <v/>
      </c>
      <c r="N113" s="529" t="str">
        <f t="shared" si="14"/>
        <v/>
      </c>
      <c r="O113" s="529" t="str">
        <f t="shared" si="14"/>
        <v/>
      </c>
      <c r="P113" s="529" t="str">
        <f t="shared" si="14"/>
        <v/>
      </c>
      <c r="Q113" s="529" t="str">
        <f t="shared" si="14"/>
        <v/>
      </c>
      <c r="R113" s="529" t="str">
        <f t="shared" si="14"/>
        <v/>
      </c>
      <c r="S113" s="529" t="str">
        <f t="shared" si="14"/>
        <v/>
      </c>
      <c r="T113" s="529" t="str">
        <f t="shared" si="14"/>
        <v/>
      </c>
      <c r="U113" s="529" t="str">
        <f t="shared" si="14"/>
        <v/>
      </c>
      <c r="V113" s="529" t="str">
        <f t="shared" si="14"/>
        <v/>
      </c>
      <c r="W113" s="529" t="str">
        <f t="shared" si="14"/>
        <v/>
      </c>
      <c r="X113" s="529" t="str">
        <f t="shared" si="14"/>
        <v/>
      </c>
      <c r="Y113" s="529" t="str">
        <f t="shared" si="14"/>
        <v/>
      </c>
      <c r="Z113" s="529" t="str">
        <f t="shared" si="14"/>
        <v/>
      </c>
      <c r="AA113" s="529" t="str">
        <f t="shared" si="14"/>
        <v/>
      </c>
      <c r="AB113" s="529" t="str">
        <f t="shared" si="14"/>
        <v/>
      </c>
      <c r="AC113" s="529" t="str">
        <f t="shared" si="14"/>
        <v/>
      </c>
      <c r="AD113" s="529" t="str">
        <f t="shared" si="14"/>
        <v/>
      </c>
      <c r="AE113" s="529" t="str">
        <f t="shared" si="14"/>
        <v/>
      </c>
      <c r="AF113" s="529" t="str">
        <f t="shared" si="14"/>
        <v/>
      </c>
      <c r="AG113" s="529" t="str">
        <f t="shared" si="14"/>
        <v/>
      </c>
      <c r="AH113" s="501"/>
      <c r="AI113" s="501"/>
      <c r="AJ113" s="501"/>
      <c r="AK113" s="501"/>
      <c r="AL113" s="501"/>
      <c r="AM113" s="501"/>
    </row>
    <row r="114" spans="1:39" x14ac:dyDescent="0.2">
      <c r="A114" s="501"/>
      <c r="B114" s="523" t="s">
        <v>5</v>
      </c>
      <c r="C114" s="523"/>
      <c r="D114" s="523"/>
      <c r="E114" s="529" t="str">
        <f>IF(E$46="","",COUNTIF(E83:E111,"IR_I"))</f>
        <v/>
      </c>
      <c r="F114" s="529" t="str">
        <f t="shared" ref="F114:AG114" si="15">IF(F$46="","",COUNTIF(F83:F111,"IR_I"))</f>
        <v/>
      </c>
      <c r="G114" s="529" t="str">
        <f t="shared" si="15"/>
        <v/>
      </c>
      <c r="H114" s="529" t="str">
        <f t="shared" si="15"/>
        <v/>
      </c>
      <c r="I114" s="529" t="str">
        <f t="shared" si="15"/>
        <v/>
      </c>
      <c r="J114" s="529" t="str">
        <f t="shared" si="15"/>
        <v/>
      </c>
      <c r="K114" s="529" t="str">
        <f t="shared" si="15"/>
        <v/>
      </c>
      <c r="L114" s="529" t="str">
        <f t="shared" si="15"/>
        <v/>
      </c>
      <c r="M114" s="529" t="str">
        <f t="shared" si="15"/>
        <v/>
      </c>
      <c r="N114" s="529" t="str">
        <f t="shared" si="15"/>
        <v/>
      </c>
      <c r="O114" s="529" t="str">
        <f t="shared" si="15"/>
        <v/>
      </c>
      <c r="P114" s="529" t="str">
        <f t="shared" si="15"/>
        <v/>
      </c>
      <c r="Q114" s="529" t="str">
        <f t="shared" si="15"/>
        <v/>
      </c>
      <c r="R114" s="529" t="str">
        <f t="shared" si="15"/>
        <v/>
      </c>
      <c r="S114" s="529" t="str">
        <f t="shared" si="15"/>
        <v/>
      </c>
      <c r="T114" s="529" t="str">
        <f t="shared" si="15"/>
        <v/>
      </c>
      <c r="U114" s="529" t="str">
        <f t="shared" si="15"/>
        <v/>
      </c>
      <c r="V114" s="529" t="str">
        <f t="shared" si="15"/>
        <v/>
      </c>
      <c r="W114" s="529" t="str">
        <f t="shared" si="15"/>
        <v/>
      </c>
      <c r="X114" s="529" t="str">
        <f t="shared" si="15"/>
        <v/>
      </c>
      <c r="Y114" s="529" t="str">
        <f t="shared" si="15"/>
        <v/>
      </c>
      <c r="Z114" s="529" t="str">
        <f t="shared" si="15"/>
        <v/>
      </c>
      <c r="AA114" s="529" t="str">
        <f t="shared" si="15"/>
        <v/>
      </c>
      <c r="AB114" s="529" t="str">
        <f t="shared" si="15"/>
        <v/>
      </c>
      <c r="AC114" s="529" t="str">
        <f t="shared" si="15"/>
        <v/>
      </c>
      <c r="AD114" s="529" t="str">
        <f t="shared" si="15"/>
        <v/>
      </c>
      <c r="AE114" s="529" t="str">
        <f t="shared" si="15"/>
        <v/>
      </c>
      <c r="AF114" s="529" t="str">
        <f t="shared" si="15"/>
        <v/>
      </c>
      <c r="AG114" s="529" t="str">
        <f t="shared" si="15"/>
        <v/>
      </c>
      <c r="AH114" s="501"/>
      <c r="AI114" s="501"/>
      <c r="AJ114" s="501"/>
      <c r="AK114" s="501"/>
      <c r="AL114" s="501"/>
      <c r="AM114" s="501"/>
    </row>
  </sheetData>
  <sheetProtection sheet="1" objects="1" scenarios="1" selectLockedCells="1"/>
  <mergeCells count="5">
    <mergeCell ref="AF1:AG1"/>
    <mergeCell ref="K1:R1"/>
    <mergeCell ref="V1:AB1"/>
    <mergeCell ref="K2:P2"/>
    <mergeCell ref="V2:AD2"/>
  </mergeCells>
  <phoneticPr fontId="0" type="noConversion"/>
  <conditionalFormatting sqref="AB6:AG34 E29:AA34 E7:E28 G6:AA28 F6 F8:F28">
    <cfRule type="cellIs" dxfId="89" priority="1" stopIfTrue="1" operator="equal">
      <formula>-1</formula>
    </cfRule>
  </conditionalFormatting>
  <conditionalFormatting sqref="G42">
    <cfRule type="cellIs" dxfId="88" priority="2" stopIfTrue="1" operator="equal">
      <formula>"R+"</formula>
    </cfRule>
    <cfRule type="cellIs" dxfId="87" priority="3" stopIfTrue="1" operator="equal">
      <formula>"R–"</formula>
    </cfRule>
    <cfRule type="cellIs" dxfId="86" priority="4" stopIfTrue="1" operator="equal">
      <formula>"IR"</formula>
    </cfRule>
  </conditionalFormatting>
  <conditionalFormatting sqref="E47:AG75">
    <cfRule type="cellIs" dxfId="85" priority="5" stopIfTrue="1" operator="equal">
      <formula>"S+"</formula>
    </cfRule>
    <cfRule type="cellIs" dxfId="84" priority="6" stopIfTrue="1" operator="equal">
      <formula>"R–"</formula>
    </cfRule>
    <cfRule type="cellIs" dxfId="83" priority="7" stopIfTrue="1" operator="equal">
      <formula>"IR"</formula>
    </cfRule>
  </conditionalFormatting>
  <conditionalFormatting sqref="E6">
    <cfRule type="cellIs" dxfId="82" priority="8" stopIfTrue="1" operator="equal">
      <formula>""""""</formula>
    </cfRule>
  </conditionalFormatting>
  <conditionalFormatting sqref="E83:AG111">
    <cfRule type="cellIs" dxfId="81" priority="9" stopIfTrue="1" operator="equal">
      <formula>"S_I"</formula>
    </cfRule>
    <cfRule type="cellIs" dxfId="80" priority="10" stopIfTrue="1" operator="equal">
      <formula>"R_I"</formula>
    </cfRule>
    <cfRule type="cellIs" dxfId="79" priority="11" stopIfTrue="1" operator="equal">
      <formula>"IR_I"</formula>
    </cfRule>
  </conditionalFormatting>
  <dataValidations count="2">
    <dataValidation allowBlank="1" showInputMessage="1" showErrorMessage="1" error="Digitare F per le Femmine, M per i Maschi." sqref="C6:C34"/>
    <dataValidation type="list" allowBlank="1" showDropDown="1" showInputMessage="1" showErrorMessage="1" sqref="E6:AG34">
      <formula1>"1,-1"</formula1>
    </dataValidation>
  </dataValidations>
  <printOptions horizontalCentered="1" verticalCentered="1"/>
  <pageMargins left="0.59055118110236227" right="0.27559055118110237" top="0.35433070866141736" bottom="0.47244094488188981" header="0.27559055118110237" footer="0.23622047244094491"/>
  <pageSetup paperSize="9" scale="95" orientation="landscape" blackAndWhite="1" horizontalDpi="300" verticalDpi="300" r:id="rId1"/>
  <headerFooter alignWithMargins="0">
    <oddFooter>&amp;L&amp;8Foglio elettronico: L. Clama, G. Martini, M. Nardini&amp;C&amp;8&amp;F - Scheda &amp;A - Pagina &amp;P&amp;R&amp;8&amp;D</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3" filterMode="1"/>
  <dimension ref="A1:BD168"/>
  <sheetViews>
    <sheetView showGridLines="0" showRowColHeaders="0" zoomScaleNormal="100" workbookViewId="0">
      <selection activeCell="F8" sqref="F8"/>
    </sheetView>
  </sheetViews>
  <sheetFormatPr defaultRowHeight="12.75" x14ac:dyDescent="0.2"/>
  <cols>
    <col min="1" max="1" width="3.42578125" style="300" customWidth="1"/>
    <col min="2" max="2" width="25" style="300" customWidth="1"/>
    <col min="3" max="3" width="3.5703125" style="300" customWidth="1"/>
    <col min="4" max="4" width="3.85546875" style="272" customWidth="1"/>
    <col min="5" max="15" width="8.7109375" style="300" customWidth="1"/>
    <col min="16" max="16" width="8.7109375" style="306" customWidth="1"/>
    <col min="17" max="17" width="8.7109375" style="272" customWidth="1"/>
    <col min="18" max="18" width="1.5703125" style="272" customWidth="1"/>
    <col min="19" max="19" width="2.28515625" style="272" customWidth="1"/>
    <col min="20" max="20" width="3.7109375" style="272" customWidth="1"/>
    <col min="21" max="21" width="16.7109375" style="18" hidden="1" customWidth="1"/>
    <col min="22" max="22" width="6.42578125" style="18" hidden="1" customWidth="1"/>
    <col min="23" max="23" width="6.42578125" style="26" hidden="1" customWidth="1"/>
    <col min="24" max="24" width="16.7109375" style="214" hidden="1" customWidth="1"/>
    <col min="25" max="25" width="1.7109375" style="18" hidden="1" customWidth="1"/>
    <col min="26" max="26" width="16.7109375" style="18" hidden="1" customWidth="1"/>
    <col min="27" max="28" width="6.42578125" style="18" hidden="1" customWidth="1"/>
    <col min="29" max="29" width="16.7109375" style="18" hidden="1" customWidth="1"/>
    <col min="30" max="30" width="2.7109375" style="18" hidden="1" customWidth="1"/>
    <col min="31" max="31" width="16.5703125" style="18" hidden="1" customWidth="1"/>
    <col min="32" max="33" width="4.140625" style="18" hidden="1" customWidth="1"/>
    <col min="34" max="34" width="16.5703125" style="18" hidden="1" customWidth="1"/>
    <col min="35" max="35" width="4.42578125" style="18" hidden="1" customWidth="1"/>
    <col min="36" max="36" width="16.28515625" style="18" hidden="1" customWidth="1"/>
    <col min="37" max="38" width="6.42578125" style="18" hidden="1" customWidth="1"/>
    <col min="39" max="40" width="16.7109375" style="19" hidden="1" customWidth="1"/>
    <col min="41" max="41" width="4.42578125" style="19" hidden="1" customWidth="1"/>
    <col min="42" max="44" width="6.42578125" style="70" hidden="1" customWidth="1"/>
    <col min="45" max="45" width="0" style="19" hidden="1" customWidth="1"/>
    <col min="46" max="16384" width="9.140625" style="300"/>
  </cols>
  <sheetData>
    <row r="1" spans="1:56" s="253" customFormat="1" ht="22.5" customHeight="1" x14ac:dyDescent="0.2">
      <c r="A1" s="245" t="s">
        <v>23</v>
      </c>
      <c r="B1" s="246"/>
      <c r="C1" s="246"/>
      <c r="D1" s="247"/>
      <c r="E1" s="246"/>
      <c r="F1" s="248"/>
      <c r="G1" s="249" t="s">
        <v>68</v>
      </c>
      <c r="H1" s="625" t="str">
        <f>IF(A!K1="","",A!K1)</f>
        <v/>
      </c>
      <c r="I1" s="626"/>
      <c r="J1" s="626"/>
      <c r="K1" s="627"/>
      <c r="L1" s="250"/>
      <c r="M1" s="250"/>
      <c r="N1" s="250"/>
      <c r="O1" s="251" t="s">
        <v>70</v>
      </c>
      <c r="P1" s="252" t="str">
        <f>IF(A!AF1="","",A!AF1)</f>
        <v/>
      </c>
      <c r="Q1" s="247"/>
      <c r="R1" s="247"/>
      <c r="S1" s="247"/>
      <c r="T1" s="247"/>
      <c r="U1" s="13"/>
      <c r="V1" s="14"/>
      <c r="W1" s="72"/>
      <c r="X1" s="72"/>
      <c r="Y1" s="13"/>
      <c r="Z1" s="13"/>
      <c r="AA1" s="13"/>
      <c r="AB1" s="13"/>
      <c r="AC1" s="13"/>
      <c r="AD1" s="13"/>
      <c r="AE1" s="13"/>
      <c r="AF1" s="13"/>
      <c r="AG1" s="13"/>
      <c r="AH1" s="13"/>
      <c r="AI1" s="13"/>
      <c r="AJ1" s="13"/>
      <c r="AK1" s="13"/>
      <c r="AL1" s="13"/>
      <c r="AM1" s="14"/>
      <c r="AN1" s="14"/>
      <c r="AO1" s="14"/>
      <c r="AP1" s="179"/>
      <c r="AQ1" s="179"/>
      <c r="AR1" s="179"/>
      <c r="AS1" s="14"/>
      <c r="AT1" s="247"/>
      <c r="AU1" s="247"/>
      <c r="AV1" s="247"/>
      <c r="AW1" s="247"/>
      <c r="AX1" s="247"/>
      <c r="AY1" s="247"/>
      <c r="AZ1" s="247"/>
      <c r="BA1" s="247"/>
      <c r="BB1" s="247"/>
      <c r="BC1" s="247"/>
      <c r="BD1" s="247"/>
    </row>
    <row r="2" spans="1:56" s="253" customFormat="1" ht="22.5" customHeight="1" x14ac:dyDescent="0.2">
      <c r="A2" s="439" t="s">
        <v>244</v>
      </c>
      <c r="B2" s="440"/>
      <c r="C2" s="440"/>
      <c r="D2" s="247"/>
      <c r="E2" s="246"/>
      <c r="F2" s="248"/>
      <c r="G2" s="250" t="s">
        <v>71</v>
      </c>
      <c r="H2" s="625" t="str">
        <f>IF(A!V1="","",A!V1)</f>
        <v/>
      </c>
      <c r="I2" s="626"/>
      <c r="J2" s="626"/>
      <c r="K2" s="627"/>
      <c r="L2" s="250"/>
      <c r="M2" s="250"/>
      <c r="N2" s="244" t="s">
        <v>67</v>
      </c>
      <c r="O2" s="628" t="str">
        <f>IF(A!K2="","",A!K2)</f>
        <v/>
      </c>
      <c r="P2" s="629"/>
      <c r="Q2" s="370"/>
      <c r="R2" s="370"/>
      <c r="S2" s="370"/>
      <c r="T2" s="247"/>
      <c r="U2" s="13"/>
      <c r="V2" s="14"/>
      <c r="W2" s="72"/>
      <c r="X2" s="72"/>
      <c r="Y2" s="13"/>
      <c r="Z2" s="13"/>
      <c r="AA2" s="13"/>
      <c r="AB2" s="13"/>
      <c r="AC2" s="13"/>
      <c r="AD2" s="13"/>
      <c r="AE2" s="13"/>
      <c r="AF2" s="13"/>
      <c r="AG2" s="13"/>
      <c r="AH2" s="13"/>
      <c r="AI2" s="13"/>
      <c r="AJ2" s="13"/>
      <c r="AK2" s="13"/>
      <c r="AL2" s="13"/>
      <c r="AM2" s="14"/>
      <c r="AN2" s="14"/>
      <c r="AO2" s="14"/>
      <c r="AP2" s="179"/>
      <c r="AQ2" s="179"/>
      <c r="AR2" s="179"/>
      <c r="AS2" s="14"/>
      <c r="AT2" s="247"/>
      <c r="AU2" s="247"/>
      <c r="AV2" s="247"/>
      <c r="AW2" s="247"/>
      <c r="AX2" s="247"/>
      <c r="AY2" s="247"/>
      <c r="AZ2" s="247"/>
      <c r="BA2" s="247"/>
      <c r="BB2" s="247"/>
      <c r="BC2" s="247"/>
      <c r="BD2" s="247"/>
    </row>
    <row r="3" spans="1:56" s="352" customFormat="1" ht="20.25" customHeight="1" x14ac:dyDescent="0.25">
      <c r="A3" s="256" t="s">
        <v>223</v>
      </c>
      <c r="B3" s="257"/>
      <c r="C3" s="257"/>
      <c r="D3" s="258"/>
      <c r="E3" s="257"/>
      <c r="F3" s="257"/>
      <c r="G3" s="258"/>
      <c r="H3" s="258"/>
      <c r="I3" s="258"/>
      <c r="J3" s="258"/>
      <c r="K3" s="258"/>
      <c r="L3" s="258"/>
      <c r="M3" s="622" t="str">
        <f>IF(A!V2="","",A!V2)</f>
        <v/>
      </c>
      <c r="N3" s="623"/>
      <c r="O3" s="623"/>
      <c r="P3" s="624"/>
      <c r="Q3" s="258"/>
      <c r="R3" s="258"/>
      <c r="S3" s="258"/>
      <c r="T3" s="258"/>
      <c r="U3" s="16"/>
      <c r="V3" s="16"/>
      <c r="W3" s="214"/>
      <c r="X3" s="214"/>
      <c r="Y3" s="16"/>
      <c r="Z3" s="16"/>
      <c r="AA3" s="16"/>
      <c r="AB3" s="16"/>
      <c r="AC3" s="16"/>
      <c r="AD3" s="16"/>
      <c r="AE3" s="16"/>
      <c r="AF3" s="16"/>
      <c r="AG3" s="16"/>
      <c r="AH3" s="16"/>
      <c r="AI3" s="16"/>
      <c r="AJ3" s="16"/>
      <c r="AK3" s="16"/>
      <c r="AL3" s="17"/>
      <c r="AM3" s="17"/>
      <c r="AN3" s="17"/>
      <c r="AO3" s="17"/>
      <c r="AP3" s="70"/>
      <c r="AQ3" s="70"/>
      <c r="AR3" s="70"/>
      <c r="AS3" s="17"/>
      <c r="AT3" s="258"/>
      <c r="AU3" s="258"/>
      <c r="AV3" s="258"/>
      <c r="AW3" s="258"/>
      <c r="AX3" s="258"/>
      <c r="AY3" s="258"/>
      <c r="AZ3" s="258"/>
      <c r="BA3" s="258"/>
      <c r="BB3" s="258"/>
      <c r="BC3" s="258"/>
      <c r="BD3" s="258"/>
    </row>
    <row r="4" spans="1:56" s="253" customFormat="1" ht="7.5" customHeight="1" x14ac:dyDescent="0.2">
      <c r="A4" s="255"/>
      <c r="B4" s="255"/>
      <c r="C4" s="255"/>
      <c r="D4" s="248"/>
      <c r="E4" s="255"/>
      <c r="F4" s="255"/>
      <c r="G4" s="247"/>
      <c r="H4" s="247"/>
      <c r="I4" s="247"/>
      <c r="J4" s="247"/>
      <c r="K4" s="247"/>
      <c r="L4" s="247"/>
      <c r="M4" s="247"/>
      <c r="N4" s="247"/>
      <c r="O4" s="247"/>
      <c r="P4" s="259"/>
      <c r="Q4" s="247"/>
      <c r="R4" s="247"/>
      <c r="S4" s="247"/>
      <c r="T4" s="247"/>
      <c r="U4" s="13"/>
      <c r="V4" s="13"/>
      <c r="W4" s="215"/>
      <c r="X4" s="215"/>
      <c r="Y4" s="13"/>
      <c r="Z4" s="13"/>
      <c r="AA4" s="13"/>
      <c r="AB4" s="13"/>
      <c r="AC4" s="13"/>
      <c r="AD4" s="13"/>
      <c r="AE4" s="13"/>
      <c r="AF4" s="13"/>
      <c r="AG4" s="13"/>
      <c r="AH4" s="13"/>
      <c r="AI4" s="13"/>
      <c r="AJ4" s="13"/>
      <c r="AK4" s="13"/>
      <c r="AL4" s="14"/>
      <c r="AM4" s="14"/>
      <c r="AN4" s="14"/>
      <c r="AO4" s="14"/>
      <c r="AP4" s="179"/>
      <c r="AQ4" s="179"/>
      <c r="AR4" s="179"/>
      <c r="AS4" s="14"/>
      <c r="AT4" s="247"/>
      <c r="AU4" s="247"/>
      <c r="AV4" s="247"/>
      <c r="AW4" s="247"/>
      <c r="AX4" s="247"/>
      <c r="AY4" s="247"/>
      <c r="AZ4" s="247"/>
      <c r="BA4" s="247"/>
      <c r="BB4" s="247"/>
      <c r="BC4" s="247"/>
      <c r="BD4" s="247"/>
    </row>
    <row r="5" spans="1:56" s="253" customFormat="1" ht="33.75" customHeight="1" x14ac:dyDescent="0.2">
      <c r="A5" s="260"/>
      <c r="B5" s="261"/>
      <c r="C5" s="262"/>
      <c r="D5" s="263"/>
      <c r="E5" s="397" t="s">
        <v>33</v>
      </c>
      <c r="F5" s="398" t="s">
        <v>34</v>
      </c>
      <c r="G5" s="264" t="s">
        <v>35</v>
      </c>
      <c r="H5" s="265" t="s">
        <v>224</v>
      </c>
      <c r="I5" s="397" t="s">
        <v>31</v>
      </c>
      <c r="J5" s="398" t="s">
        <v>30</v>
      </c>
      <c r="K5" s="265" t="s">
        <v>225</v>
      </c>
      <c r="L5" s="266" t="s">
        <v>226</v>
      </c>
      <c r="M5" s="267" t="s">
        <v>32</v>
      </c>
      <c r="N5" s="265" t="s">
        <v>227</v>
      </c>
      <c r="O5" s="403" t="s">
        <v>228</v>
      </c>
      <c r="P5" s="404" t="s">
        <v>36</v>
      </c>
      <c r="Q5" s="247"/>
      <c r="R5" s="247"/>
      <c r="S5" s="247"/>
      <c r="T5" s="247"/>
      <c r="U5" s="13"/>
      <c r="V5" s="13"/>
      <c r="W5" s="215"/>
      <c r="X5" s="215"/>
      <c r="Y5" s="13"/>
      <c r="Z5" s="13"/>
      <c r="AA5" s="13"/>
      <c r="AB5" s="13"/>
      <c r="AC5" s="13"/>
      <c r="AD5" s="13"/>
      <c r="AE5" s="13"/>
      <c r="AF5" s="13"/>
      <c r="AG5" s="13"/>
      <c r="AH5" s="13"/>
      <c r="AI5" s="13"/>
      <c r="AJ5" s="13"/>
      <c r="AK5" s="13"/>
      <c r="AL5" s="14"/>
      <c r="AM5" s="14"/>
      <c r="AN5" s="14"/>
      <c r="AO5" s="14"/>
      <c r="AP5" s="179"/>
      <c r="AQ5" s="179"/>
      <c r="AR5" s="179"/>
      <c r="AS5" s="14"/>
      <c r="AT5" s="247"/>
      <c r="AU5" s="247"/>
      <c r="AV5" s="247"/>
      <c r="AW5" s="247"/>
      <c r="AX5" s="247"/>
      <c r="AY5" s="247"/>
      <c r="AZ5" s="247"/>
      <c r="BA5" s="247"/>
      <c r="BB5" s="247"/>
      <c r="BC5" s="247"/>
      <c r="BD5" s="247"/>
    </row>
    <row r="6" spans="1:56" ht="33.75" customHeight="1" x14ac:dyDescent="0.2">
      <c r="A6" s="268" t="s">
        <v>0</v>
      </c>
      <c r="B6" s="269" t="s">
        <v>134</v>
      </c>
      <c r="C6" s="270" t="s">
        <v>166</v>
      </c>
      <c r="D6" s="271" t="s">
        <v>130</v>
      </c>
      <c r="E6" s="399" t="s">
        <v>148</v>
      </c>
      <c r="F6" s="400" t="s">
        <v>149</v>
      </c>
      <c r="G6" s="401" t="s">
        <v>138</v>
      </c>
      <c r="H6" s="402" t="s">
        <v>150</v>
      </c>
      <c r="I6" s="399" t="s">
        <v>151</v>
      </c>
      <c r="J6" s="400" t="s">
        <v>152</v>
      </c>
      <c r="K6" s="402" t="s">
        <v>153</v>
      </c>
      <c r="L6" s="399" t="s">
        <v>154</v>
      </c>
      <c r="M6" s="400" t="s">
        <v>155</v>
      </c>
      <c r="N6" s="402" t="s">
        <v>156</v>
      </c>
      <c r="O6" s="399" t="s">
        <v>187</v>
      </c>
      <c r="P6" s="402" t="s">
        <v>188</v>
      </c>
      <c r="Q6" s="371"/>
      <c r="R6" s="371"/>
      <c r="S6" s="371"/>
      <c r="T6" s="371"/>
      <c r="W6" s="218" t="s">
        <v>148</v>
      </c>
      <c r="X6" s="218" t="s">
        <v>151</v>
      </c>
      <c r="AG6" s="19"/>
      <c r="AH6" s="19"/>
      <c r="AI6" s="19"/>
      <c r="AJ6" s="19"/>
      <c r="AK6" s="19"/>
      <c r="AL6" s="19"/>
      <c r="AT6" s="371"/>
      <c r="AU6" s="371"/>
      <c r="AV6" s="371"/>
      <c r="AW6" s="371"/>
      <c r="AX6" s="371"/>
      <c r="AY6" s="371"/>
      <c r="AZ6" s="371"/>
      <c r="BA6" s="371"/>
      <c r="BB6" s="371"/>
      <c r="BC6" s="371"/>
      <c r="BD6" s="371"/>
    </row>
    <row r="7" spans="1:56" s="353" customFormat="1" ht="12.4" customHeight="1" x14ac:dyDescent="0.2">
      <c r="A7" s="273">
        <v>1</v>
      </c>
      <c r="B7" s="447" t="str">
        <f>IF(A!B6="","",A!B6)</f>
        <v/>
      </c>
      <c r="C7" s="274" t="str">
        <f>IF(A!C6="","",A!C6)</f>
        <v/>
      </c>
      <c r="D7" s="275" t="str">
        <f>IF(A!D6="","",A!D6)</f>
        <v/>
      </c>
      <c r="E7" s="276" t="str">
        <f>IF(A!AH6="","",A!AH6)</f>
        <v/>
      </c>
      <c r="F7" s="277" t="str">
        <f>IF(A!AI6="","",A!AI6)</f>
        <v/>
      </c>
      <c r="G7" s="277" t="str">
        <f>IF(COUNT(E7:F7)=0,"",SUM(E7:F7))</f>
        <v/>
      </c>
      <c r="H7" s="278" t="str">
        <f>IF(A!AJ6="","",A!AJ6)</f>
        <v/>
      </c>
      <c r="I7" s="276" t="str">
        <f>IF(A!AK6="","",A!AK6)</f>
        <v/>
      </c>
      <c r="J7" s="277" t="str">
        <f>IF(A!AL6="","",A!AL6)</f>
        <v/>
      </c>
      <c r="K7" s="279" t="str">
        <f>IF(A!AM6="","",A!AM6)</f>
        <v/>
      </c>
      <c r="L7" s="276" t="str">
        <f>IF(A!AH47="","",A!AH47)</f>
        <v/>
      </c>
      <c r="M7" s="277" t="str">
        <f>IF(A!AI47="","",A!AI47)</f>
        <v/>
      </c>
      <c r="N7" s="279" t="str">
        <f>IF(A!AJ47="","",A!AJ47)</f>
        <v/>
      </c>
      <c r="O7" s="280" t="str">
        <f>IF(OR(E7="",L7=""),"",IF(E7=0,"",L7/E7))</f>
        <v/>
      </c>
      <c r="P7" s="279" t="str">
        <f>IF(I7="","",PERCENTRANK(I$7:I$35,I7,2)*100)</f>
        <v/>
      </c>
      <c r="Q7" s="372"/>
      <c r="R7" s="372"/>
      <c r="S7" s="372"/>
      <c r="T7" s="372"/>
      <c r="U7" s="20"/>
      <c r="V7" s="20"/>
      <c r="W7" s="56" t="str">
        <f>E7</f>
        <v/>
      </c>
      <c r="X7" s="56" t="str">
        <f>I7</f>
        <v/>
      </c>
      <c r="Y7" s="20"/>
      <c r="Z7" s="20"/>
      <c r="AA7" s="20"/>
      <c r="AB7" s="20"/>
      <c r="AC7" s="20"/>
      <c r="AD7" s="20"/>
      <c r="AE7" s="20"/>
      <c r="AF7" s="20"/>
      <c r="AG7" s="21"/>
      <c r="AH7" s="21"/>
      <c r="AI7" s="21"/>
      <c r="AJ7" s="21"/>
      <c r="AK7" s="21"/>
      <c r="AL7" s="21"/>
      <c r="AM7" s="21"/>
      <c r="AN7" s="21"/>
      <c r="AO7" s="21"/>
      <c r="AP7" s="179"/>
      <c r="AQ7" s="179"/>
      <c r="AR7" s="179"/>
      <c r="AS7" s="21"/>
      <c r="AT7" s="372"/>
      <c r="AU7" s="372"/>
      <c r="AV7" s="372"/>
      <c r="AW7" s="372"/>
      <c r="AX7" s="372"/>
      <c r="AY7" s="372"/>
      <c r="AZ7" s="372"/>
      <c r="BA7" s="372"/>
      <c r="BB7" s="372"/>
      <c r="BC7" s="372"/>
      <c r="BD7" s="372"/>
    </row>
    <row r="8" spans="1:56" s="353" customFormat="1" ht="12.4" customHeight="1" x14ac:dyDescent="0.2">
      <c r="A8" s="282">
        <v>2</v>
      </c>
      <c r="B8" s="448" t="str">
        <f>IF(A!B7="","",A!B7)</f>
        <v/>
      </c>
      <c r="C8" s="283" t="str">
        <f>IF(A!C7="","",A!C7)</f>
        <v/>
      </c>
      <c r="D8" s="284" t="str">
        <f>IF(A!D7="","",A!D7)</f>
        <v/>
      </c>
      <c r="E8" s="285" t="str">
        <f>IF(A!AH7="","",A!AH7)</f>
        <v/>
      </c>
      <c r="F8" s="286" t="str">
        <f>IF(A!AI7="","",A!AI7)</f>
        <v/>
      </c>
      <c r="G8" s="286" t="str">
        <f t="shared" ref="G8:G35" si="0">IF(COUNT(E8:F8)=0,"",SUM(E8:F8))</f>
        <v/>
      </c>
      <c r="H8" s="287" t="str">
        <f>IF(A!AJ7="","",A!AJ7)</f>
        <v/>
      </c>
      <c r="I8" s="285" t="str">
        <f>IF(A!AK7="","",A!AK7)</f>
        <v/>
      </c>
      <c r="J8" s="286" t="str">
        <f>IF(A!AL7="","",A!AL7)</f>
        <v/>
      </c>
      <c r="K8" s="288" t="str">
        <f>IF(A!AM7="","",A!AM7)</f>
        <v/>
      </c>
      <c r="L8" s="285" t="str">
        <f>IF(A!AH48="","",A!AH48)</f>
        <v/>
      </c>
      <c r="M8" s="286" t="str">
        <f>IF(A!AI48="","",A!AI48)</f>
        <v/>
      </c>
      <c r="N8" s="288" t="str">
        <f>IF(A!AJ48="","",A!AJ48)</f>
        <v/>
      </c>
      <c r="O8" s="289" t="str">
        <f t="shared" ref="O8:O20" si="1">IF(OR(E8="",L8=""),"",IF(E8=0,"",L8/E8))</f>
        <v/>
      </c>
      <c r="P8" s="288" t="str">
        <f t="shared" ref="P8:P35" si="2">IF(I8="","",PERCENTRANK(I$7:I$35,I8,2)*100)</f>
        <v/>
      </c>
      <c r="Q8" s="372"/>
      <c r="R8" s="372"/>
      <c r="S8" s="372"/>
      <c r="T8" s="372"/>
      <c r="U8" s="20"/>
      <c r="V8" s="20"/>
      <c r="W8" s="56" t="str">
        <f t="shared" ref="W8:W36" si="3">E8</f>
        <v/>
      </c>
      <c r="X8" s="56" t="str">
        <f t="shared" ref="X8:X36" si="4">I8</f>
        <v/>
      </c>
      <c r="Y8" s="20"/>
      <c r="Z8" s="20"/>
      <c r="AA8" s="20"/>
      <c r="AB8" s="20"/>
      <c r="AC8" s="20"/>
      <c r="AD8" s="20"/>
      <c r="AE8" s="20"/>
      <c r="AF8" s="20"/>
      <c r="AG8" s="21"/>
      <c r="AH8" s="21"/>
      <c r="AI8" s="21"/>
      <c r="AJ8" s="21"/>
      <c r="AK8" s="21"/>
      <c r="AL8" s="21"/>
      <c r="AM8" s="21"/>
      <c r="AN8" s="21"/>
      <c r="AO8" s="21"/>
      <c r="AP8" s="179"/>
      <c r="AQ8" s="179"/>
      <c r="AR8" s="179"/>
      <c r="AS8" s="21"/>
      <c r="AT8" s="372"/>
      <c r="AU8" s="372"/>
      <c r="AV8" s="372"/>
      <c r="AW8" s="372"/>
      <c r="AX8" s="372"/>
      <c r="AY8" s="372"/>
      <c r="AZ8" s="372"/>
      <c r="BA8" s="372"/>
      <c r="BB8" s="372"/>
      <c r="BC8" s="372"/>
      <c r="BD8" s="372"/>
    </row>
    <row r="9" spans="1:56" s="353" customFormat="1" ht="12.4" customHeight="1" x14ac:dyDescent="0.2">
      <c r="A9" s="282">
        <v>3</v>
      </c>
      <c r="B9" s="448" t="str">
        <f>IF(A!B8="","",A!B8)</f>
        <v/>
      </c>
      <c r="C9" s="283" t="str">
        <f>IF(A!C8="","",A!C8)</f>
        <v/>
      </c>
      <c r="D9" s="284" t="str">
        <f>IF(A!D8="","",A!D8)</f>
        <v/>
      </c>
      <c r="E9" s="285" t="str">
        <f>IF(A!AH8="","",A!AH8)</f>
        <v/>
      </c>
      <c r="F9" s="286" t="str">
        <f>IF(A!AI8="","",A!AI8)</f>
        <v/>
      </c>
      <c r="G9" s="286" t="str">
        <f t="shared" si="0"/>
        <v/>
      </c>
      <c r="H9" s="287" t="str">
        <f>IF(A!AJ8="","",A!AJ8)</f>
        <v/>
      </c>
      <c r="I9" s="285" t="str">
        <f>IF(A!AK8="","",A!AK8)</f>
        <v/>
      </c>
      <c r="J9" s="286" t="str">
        <f>IF(A!AL8="","",A!AL8)</f>
        <v/>
      </c>
      <c r="K9" s="288" t="str">
        <f>IF(A!AM8="","",A!AM8)</f>
        <v/>
      </c>
      <c r="L9" s="285" t="str">
        <f>IF(A!AH49="","",A!AH49)</f>
        <v/>
      </c>
      <c r="M9" s="286" t="str">
        <f>IF(A!AI49="","",A!AI49)</f>
        <v/>
      </c>
      <c r="N9" s="288" t="str">
        <f>IF(A!AJ49="","",A!AJ49)</f>
        <v/>
      </c>
      <c r="O9" s="289" t="str">
        <f t="shared" si="1"/>
        <v/>
      </c>
      <c r="P9" s="288" t="str">
        <f t="shared" si="2"/>
        <v/>
      </c>
      <c r="Q9" s="372"/>
      <c r="R9" s="372"/>
      <c r="S9" s="372"/>
      <c r="T9" s="372"/>
      <c r="U9" s="20"/>
      <c r="V9" s="20"/>
      <c r="W9" s="56" t="str">
        <f t="shared" si="3"/>
        <v/>
      </c>
      <c r="X9" s="56" t="str">
        <f t="shared" si="4"/>
        <v/>
      </c>
      <c r="Y9" s="20"/>
      <c r="Z9" s="20"/>
      <c r="AA9" s="20"/>
      <c r="AB9" s="20"/>
      <c r="AC9" s="20"/>
      <c r="AD9" s="20"/>
      <c r="AE9" s="20"/>
      <c r="AF9" s="20"/>
      <c r="AG9" s="21"/>
      <c r="AH9" s="21"/>
      <c r="AI9" s="21"/>
      <c r="AJ9" s="21"/>
      <c r="AK9" s="21"/>
      <c r="AL9" s="21"/>
      <c r="AM9" s="21"/>
      <c r="AN9" s="21"/>
      <c r="AO9" s="21"/>
      <c r="AP9" s="179"/>
      <c r="AQ9" s="179"/>
      <c r="AR9" s="179"/>
      <c r="AS9" s="21"/>
      <c r="AT9" s="372"/>
      <c r="AU9" s="372"/>
      <c r="AV9" s="372"/>
      <c r="AW9" s="372"/>
      <c r="AX9" s="372"/>
      <c r="AY9" s="372"/>
      <c r="AZ9" s="372"/>
      <c r="BA9" s="372"/>
      <c r="BB9" s="372"/>
      <c r="BC9" s="372"/>
      <c r="BD9" s="372"/>
    </row>
    <row r="10" spans="1:56" s="353" customFormat="1" ht="12.4" customHeight="1" x14ac:dyDescent="0.2">
      <c r="A10" s="282">
        <v>4</v>
      </c>
      <c r="B10" s="448" t="str">
        <f>IF(A!B9="","",A!B9)</f>
        <v/>
      </c>
      <c r="C10" s="283" t="str">
        <f>IF(A!C9="","",A!C9)</f>
        <v/>
      </c>
      <c r="D10" s="284" t="str">
        <f>IF(A!D9="","",A!D9)</f>
        <v/>
      </c>
      <c r="E10" s="285" t="str">
        <f>IF(A!AH9="","",A!AH9)</f>
        <v/>
      </c>
      <c r="F10" s="286" t="str">
        <f>IF(A!AI9="","",A!AI9)</f>
        <v/>
      </c>
      <c r="G10" s="286" t="str">
        <f t="shared" si="0"/>
        <v/>
      </c>
      <c r="H10" s="287" t="str">
        <f>IF(A!AJ9="","",A!AJ9)</f>
        <v/>
      </c>
      <c r="I10" s="285" t="str">
        <f>IF(A!AK9="","",A!AK9)</f>
        <v/>
      </c>
      <c r="J10" s="286" t="str">
        <f>IF(A!AL9="","",A!AL9)</f>
        <v/>
      </c>
      <c r="K10" s="288" t="str">
        <f>IF(A!AM9="","",A!AM9)</f>
        <v/>
      </c>
      <c r="L10" s="285" t="str">
        <f>IF(A!AH50="","",A!AH50)</f>
        <v/>
      </c>
      <c r="M10" s="286" t="str">
        <f>IF(A!AI50="","",A!AI50)</f>
        <v/>
      </c>
      <c r="N10" s="288" t="str">
        <f>IF(A!AJ50="","",A!AJ50)</f>
        <v/>
      </c>
      <c r="O10" s="289" t="str">
        <f t="shared" si="1"/>
        <v/>
      </c>
      <c r="P10" s="288" t="str">
        <f t="shared" si="2"/>
        <v/>
      </c>
      <c r="Q10" s="372"/>
      <c r="R10" s="372"/>
      <c r="S10" s="372"/>
      <c r="T10" s="372"/>
      <c r="U10" s="20"/>
      <c r="V10" s="20"/>
      <c r="W10" s="56" t="str">
        <f t="shared" si="3"/>
        <v/>
      </c>
      <c r="X10" s="56" t="str">
        <f t="shared" si="4"/>
        <v/>
      </c>
      <c r="Y10" s="20"/>
      <c r="Z10" s="20"/>
      <c r="AA10" s="20"/>
      <c r="AB10" s="20"/>
      <c r="AC10" s="20"/>
      <c r="AD10" s="20"/>
      <c r="AE10" s="20"/>
      <c r="AF10" s="20"/>
      <c r="AG10" s="21"/>
      <c r="AH10" s="21"/>
      <c r="AI10" s="21"/>
      <c r="AJ10" s="21"/>
      <c r="AK10" s="21"/>
      <c r="AL10" s="21"/>
      <c r="AM10" s="21"/>
      <c r="AN10" s="21"/>
      <c r="AO10" s="21"/>
      <c r="AP10" s="179"/>
      <c r="AQ10" s="179"/>
      <c r="AR10" s="179"/>
      <c r="AS10" s="21"/>
      <c r="AT10" s="372"/>
      <c r="AU10" s="372"/>
      <c r="AV10" s="372"/>
      <c r="AW10" s="372"/>
      <c r="AX10" s="372"/>
      <c r="AY10" s="372"/>
      <c r="AZ10" s="372"/>
      <c r="BA10" s="372"/>
      <c r="BB10" s="372"/>
      <c r="BC10" s="372"/>
      <c r="BD10" s="372"/>
    </row>
    <row r="11" spans="1:56" s="353" customFormat="1" ht="12.4" customHeight="1" x14ac:dyDescent="0.2">
      <c r="A11" s="282">
        <v>5</v>
      </c>
      <c r="B11" s="448" t="str">
        <f>IF(A!B10="","",A!B10)</f>
        <v/>
      </c>
      <c r="C11" s="283" t="str">
        <f>IF(A!C10="","",A!C10)</f>
        <v/>
      </c>
      <c r="D11" s="284" t="str">
        <f>IF(A!D10="","",A!D10)</f>
        <v/>
      </c>
      <c r="E11" s="285" t="str">
        <f>IF(A!AH10="","",A!AH10)</f>
        <v/>
      </c>
      <c r="F11" s="286" t="str">
        <f>IF(A!AI10="","",A!AI10)</f>
        <v/>
      </c>
      <c r="G11" s="286" t="str">
        <f t="shared" si="0"/>
        <v/>
      </c>
      <c r="H11" s="287" t="str">
        <f>IF(A!AJ10="","",A!AJ10)</f>
        <v/>
      </c>
      <c r="I11" s="285" t="str">
        <f>IF(A!AK10="","",A!AK10)</f>
        <v/>
      </c>
      <c r="J11" s="286" t="str">
        <f>IF(A!AL10="","",A!AL10)</f>
        <v/>
      </c>
      <c r="K11" s="288" t="str">
        <f>IF(A!AM10="","",A!AM10)</f>
        <v/>
      </c>
      <c r="L11" s="285" t="str">
        <f>IF(A!AH51="","",A!AH51)</f>
        <v/>
      </c>
      <c r="M11" s="286" t="str">
        <f>IF(A!AI51="","",A!AI51)</f>
        <v/>
      </c>
      <c r="N11" s="288" t="str">
        <f>IF(A!AJ51="","",A!AJ51)</f>
        <v/>
      </c>
      <c r="O11" s="289" t="str">
        <f t="shared" si="1"/>
        <v/>
      </c>
      <c r="P11" s="288" t="str">
        <f t="shared" si="2"/>
        <v/>
      </c>
      <c r="Q11" s="372"/>
      <c r="R11" s="372"/>
      <c r="S11" s="372"/>
      <c r="T11" s="372"/>
      <c r="U11" s="20"/>
      <c r="V11" s="20"/>
      <c r="W11" s="56" t="str">
        <f t="shared" si="3"/>
        <v/>
      </c>
      <c r="X11" s="56" t="str">
        <f t="shared" si="4"/>
        <v/>
      </c>
      <c r="Y11" s="20"/>
      <c r="Z11" s="20"/>
      <c r="AA11" s="20"/>
      <c r="AB11" s="20"/>
      <c r="AC11" s="20"/>
      <c r="AD11" s="20"/>
      <c r="AE11" s="20"/>
      <c r="AF11" s="20"/>
      <c r="AG11" s="21"/>
      <c r="AH11" s="21"/>
      <c r="AI11" s="21"/>
      <c r="AJ11" s="21"/>
      <c r="AK11" s="21"/>
      <c r="AL11" s="21"/>
      <c r="AM11" s="21"/>
      <c r="AN11" s="21"/>
      <c r="AO11" s="21"/>
      <c r="AP11" s="179"/>
      <c r="AQ11" s="179"/>
      <c r="AR11" s="179"/>
      <c r="AS11" s="21"/>
      <c r="AT11" s="372"/>
      <c r="AU11" s="372"/>
      <c r="AV11" s="372"/>
      <c r="AW11" s="372"/>
      <c r="AX11" s="372"/>
      <c r="AY11" s="372"/>
      <c r="AZ11" s="372"/>
      <c r="BA11" s="372"/>
      <c r="BB11" s="372"/>
      <c r="BC11" s="372"/>
      <c r="BD11" s="372"/>
    </row>
    <row r="12" spans="1:56" s="353" customFormat="1" ht="12.4" customHeight="1" x14ac:dyDescent="0.2">
      <c r="A12" s="282">
        <v>6</v>
      </c>
      <c r="B12" s="448" t="str">
        <f>IF(A!B11="","",A!B11)</f>
        <v/>
      </c>
      <c r="C12" s="283" t="str">
        <f>IF(A!C11="","",A!C11)</f>
        <v/>
      </c>
      <c r="D12" s="284" t="str">
        <f>IF(A!D11="","",A!D11)</f>
        <v/>
      </c>
      <c r="E12" s="285" t="str">
        <f>IF(A!AH11="","",A!AH11)</f>
        <v/>
      </c>
      <c r="F12" s="286" t="str">
        <f>IF(A!AI11="","",A!AI11)</f>
        <v/>
      </c>
      <c r="G12" s="286" t="str">
        <f t="shared" si="0"/>
        <v/>
      </c>
      <c r="H12" s="287" t="str">
        <f>IF(A!AJ11="","",A!AJ11)</f>
        <v/>
      </c>
      <c r="I12" s="285" t="str">
        <f>IF(A!AK11="","",A!AK11)</f>
        <v/>
      </c>
      <c r="J12" s="286" t="str">
        <f>IF(A!AL11="","",A!AL11)</f>
        <v/>
      </c>
      <c r="K12" s="288" t="str">
        <f>IF(A!AM11="","",A!AM11)</f>
        <v/>
      </c>
      <c r="L12" s="285" t="str">
        <f>IF(A!AH52="","",A!AH52)</f>
        <v/>
      </c>
      <c r="M12" s="286" t="str">
        <f>IF(A!AI52="","",A!AI52)</f>
        <v/>
      </c>
      <c r="N12" s="288" t="str">
        <f>IF(A!AJ52="","",A!AJ52)</f>
        <v/>
      </c>
      <c r="O12" s="289" t="str">
        <f t="shared" si="1"/>
        <v/>
      </c>
      <c r="P12" s="288" t="str">
        <f t="shared" si="2"/>
        <v/>
      </c>
      <c r="Q12" s="372"/>
      <c r="R12" s="372"/>
      <c r="S12" s="372"/>
      <c r="T12" s="372"/>
      <c r="U12" s="20"/>
      <c r="V12" s="20"/>
      <c r="W12" s="56" t="str">
        <f t="shared" si="3"/>
        <v/>
      </c>
      <c r="X12" s="56" t="str">
        <f t="shared" si="4"/>
        <v/>
      </c>
      <c r="Y12" s="20"/>
      <c r="Z12" s="20"/>
      <c r="AA12" s="20"/>
      <c r="AB12" s="20"/>
      <c r="AC12" s="20"/>
      <c r="AD12" s="20"/>
      <c r="AE12" s="20"/>
      <c r="AF12" s="20"/>
      <c r="AG12" s="21"/>
      <c r="AH12" s="21"/>
      <c r="AI12" s="21"/>
      <c r="AJ12" s="21"/>
      <c r="AK12" s="21"/>
      <c r="AL12" s="21"/>
      <c r="AM12" s="21"/>
      <c r="AN12" s="21"/>
      <c r="AO12" s="21"/>
      <c r="AP12" s="179"/>
      <c r="AQ12" s="179"/>
      <c r="AR12" s="179"/>
      <c r="AS12" s="21"/>
      <c r="AT12" s="372"/>
      <c r="AU12" s="372"/>
      <c r="AV12" s="372"/>
      <c r="AW12" s="372"/>
      <c r="AX12" s="372"/>
      <c r="AY12" s="372"/>
      <c r="AZ12" s="372"/>
      <c r="BA12" s="372"/>
      <c r="BB12" s="372"/>
      <c r="BC12" s="372"/>
      <c r="BD12" s="372"/>
    </row>
    <row r="13" spans="1:56" s="353" customFormat="1" ht="12.4" customHeight="1" x14ac:dyDescent="0.2">
      <c r="A13" s="282">
        <v>7</v>
      </c>
      <c r="B13" s="448" t="str">
        <f>IF(A!B12="","",A!B12)</f>
        <v/>
      </c>
      <c r="C13" s="283" t="str">
        <f>IF(A!C12="","",A!C12)</f>
        <v/>
      </c>
      <c r="D13" s="284" t="str">
        <f>IF(A!D12="","",A!D12)</f>
        <v/>
      </c>
      <c r="E13" s="285" t="str">
        <f>IF(A!AH12="","",A!AH12)</f>
        <v/>
      </c>
      <c r="F13" s="286" t="str">
        <f>IF(A!AI12="","",A!AI12)</f>
        <v/>
      </c>
      <c r="G13" s="286" t="str">
        <f t="shared" si="0"/>
        <v/>
      </c>
      <c r="H13" s="287" t="str">
        <f>IF(A!AJ12="","",A!AJ12)</f>
        <v/>
      </c>
      <c r="I13" s="285" t="str">
        <f>IF(A!AK12="","",A!AK12)</f>
        <v/>
      </c>
      <c r="J13" s="286" t="str">
        <f>IF(A!AL12="","",A!AL12)</f>
        <v/>
      </c>
      <c r="K13" s="288" t="str">
        <f>IF(A!AM12="","",A!AM12)</f>
        <v/>
      </c>
      <c r="L13" s="285" t="str">
        <f>IF(A!AH53="","",A!AH53)</f>
        <v/>
      </c>
      <c r="M13" s="286" t="str">
        <f>IF(A!AI53="","",A!AI53)</f>
        <v/>
      </c>
      <c r="N13" s="288" t="str">
        <f>IF(A!AJ53="","",A!AJ53)</f>
        <v/>
      </c>
      <c r="O13" s="289" t="str">
        <f t="shared" si="1"/>
        <v/>
      </c>
      <c r="P13" s="288" t="str">
        <f t="shared" si="2"/>
        <v/>
      </c>
      <c r="Q13" s="372"/>
      <c r="R13" s="372"/>
      <c r="S13" s="372"/>
      <c r="T13" s="372"/>
      <c r="U13" s="20"/>
      <c r="V13" s="20"/>
      <c r="W13" s="56" t="str">
        <f t="shared" si="3"/>
        <v/>
      </c>
      <c r="X13" s="56" t="str">
        <f t="shared" si="4"/>
        <v/>
      </c>
      <c r="Y13" s="20"/>
      <c r="Z13" s="20"/>
      <c r="AA13" s="20"/>
      <c r="AB13" s="20"/>
      <c r="AC13" s="20"/>
      <c r="AD13" s="20"/>
      <c r="AE13" s="20"/>
      <c r="AF13" s="20"/>
      <c r="AG13" s="21"/>
      <c r="AH13" s="21"/>
      <c r="AI13" s="21"/>
      <c r="AJ13" s="21"/>
      <c r="AK13" s="21"/>
      <c r="AL13" s="21"/>
      <c r="AM13" s="21"/>
      <c r="AN13" s="21"/>
      <c r="AO13" s="21"/>
      <c r="AP13" s="179"/>
      <c r="AQ13" s="179"/>
      <c r="AR13" s="179"/>
      <c r="AS13" s="21"/>
      <c r="AT13" s="372"/>
      <c r="AU13" s="372"/>
      <c r="AV13" s="372"/>
      <c r="AW13" s="372"/>
      <c r="AX13" s="372"/>
      <c r="AY13" s="372"/>
      <c r="AZ13" s="372"/>
      <c r="BA13" s="372"/>
      <c r="BB13" s="372"/>
      <c r="BC13" s="372"/>
      <c r="BD13" s="372"/>
    </row>
    <row r="14" spans="1:56" s="353" customFormat="1" ht="12.4" customHeight="1" x14ac:dyDescent="0.2">
      <c r="A14" s="282">
        <v>8</v>
      </c>
      <c r="B14" s="448" t="str">
        <f>IF(A!B13="","",A!B13)</f>
        <v/>
      </c>
      <c r="C14" s="283" t="str">
        <f>IF(A!C13="","",A!C13)</f>
        <v/>
      </c>
      <c r="D14" s="284" t="str">
        <f>IF(A!D13="","",A!D13)</f>
        <v/>
      </c>
      <c r="E14" s="285" t="str">
        <f>IF(A!AH13="","",A!AH13)</f>
        <v/>
      </c>
      <c r="F14" s="286" t="str">
        <f>IF(A!AI13="","",A!AI13)</f>
        <v/>
      </c>
      <c r="G14" s="286" t="str">
        <f t="shared" si="0"/>
        <v/>
      </c>
      <c r="H14" s="287" t="str">
        <f>IF(A!AJ13="","",A!AJ13)</f>
        <v/>
      </c>
      <c r="I14" s="285" t="str">
        <f>IF(A!AK13="","",A!AK13)</f>
        <v/>
      </c>
      <c r="J14" s="286" t="str">
        <f>IF(A!AL13="","",A!AL13)</f>
        <v/>
      </c>
      <c r="K14" s="288" t="str">
        <f>IF(A!AM13="","",A!AM13)</f>
        <v/>
      </c>
      <c r="L14" s="285" t="str">
        <f>IF(A!AH54="","",A!AH54)</f>
        <v/>
      </c>
      <c r="M14" s="286" t="str">
        <f>IF(A!AI54="","",A!AI54)</f>
        <v/>
      </c>
      <c r="N14" s="288" t="str">
        <f>IF(A!AJ54="","",A!AJ54)</f>
        <v/>
      </c>
      <c r="O14" s="289" t="str">
        <f t="shared" si="1"/>
        <v/>
      </c>
      <c r="P14" s="288" t="str">
        <f t="shared" si="2"/>
        <v/>
      </c>
      <c r="Q14" s="372"/>
      <c r="R14" s="372"/>
      <c r="S14" s="372"/>
      <c r="T14" s="372"/>
      <c r="U14" s="20"/>
      <c r="V14" s="20"/>
      <c r="W14" s="56" t="str">
        <f t="shared" si="3"/>
        <v/>
      </c>
      <c r="X14" s="56" t="str">
        <f t="shared" si="4"/>
        <v/>
      </c>
      <c r="Y14" s="20"/>
      <c r="Z14" s="20"/>
      <c r="AA14" s="20"/>
      <c r="AB14" s="20"/>
      <c r="AC14" s="20"/>
      <c r="AD14" s="20"/>
      <c r="AE14" s="20"/>
      <c r="AF14" s="20"/>
      <c r="AG14" s="21"/>
      <c r="AH14" s="21"/>
      <c r="AI14" s="21"/>
      <c r="AJ14" s="21"/>
      <c r="AK14" s="21"/>
      <c r="AL14" s="21"/>
      <c r="AM14" s="21"/>
      <c r="AN14" s="21"/>
      <c r="AO14" s="21"/>
      <c r="AP14" s="179"/>
      <c r="AQ14" s="179"/>
      <c r="AR14" s="179"/>
      <c r="AS14" s="21"/>
      <c r="AT14" s="372"/>
      <c r="AU14" s="372"/>
      <c r="AV14" s="372"/>
      <c r="AW14" s="372"/>
      <c r="AX14" s="372"/>
      <c r="AY14" s="372"/>
      <c r="AZ14" s="372"/>
      <c r="BA14" s="372"/>
      <c r="BB14" s="372"/>
      <c r="BC14" s="372"/>
      <c r="BD14" s="372"/>
    </row>
    <row r="15" spans="1:56" s="353" customFormat="1" ht="12.4" customHeight="1" x14ac:dyDescent="0.2">
      <c r="A15" s="282">
        <v>9</v>
      </c>
      <c r="B15" s="448" t="str">
        <f>IF(A!B14="","",A!B14)</f>
        <v/>
      </c>
      <c r="C15" s="283" t="str">
        <f>IF(A!C14="","",A!C14)</f>
        <v/>
      </c>
      <c r="D15" s="284" t="str">
        <f>IF(A!D14="","",A!D14)</f>
        <v/>
      </c>
      <c r="E15" s="285" t="str">
        <f>IF(A!AH14="","",A!AH14)</f>
        <v/>
      </c>
      <c r="F15" s="286" t="str">
        <f>IF(A!AI14="","",A!AI14)</f>
        <v/>
      </c>
      <c r="G15" s="286" t="str">
        <f t="shared" si="0"/>
        <v/>
      </c>
      <c r="H15" s="287" t="str">
        <f>IF(A!AJ14="","",A!AJ14)</f>
        <v/>
      </c>
      <c r="I15" s="285" t="str">
        <f>IF(A!AK14="","",A!AK14)</f>
        <v/>
      </c>
      <c r="J15" s="286" t="str">
        <f>IF(A!AL14="","",A!AL14)</f>
        <v/>
      </c>
      <c r="K15" s="288" t="str">
        <f>IF(A!AM14="","",A!AM14)</f>
        <v/>
      </c>
      <c r="L15" s="285" t="str">
        <f>IF(A!AH55="","",A!AH55)</f>
        <v/>
      </c>
      <c r="M15" s="286" t="str">
        <f>IF(A!AI55="","",A!AI55)</f>
        <v/>
      </c>
      <c r="N15" s="288" t="str">
        <f>IF(A!AJ55="","",A!AJ55)</f>
        <v/>
      </c>
      <c r="O15" s="289" t="str">
        <f t="shared" si="1"/>
        <v/>
      </c>
      <c r="P15" s="288" t="str">
        <f t="shared" si="2"/>
        <v/>
      </c>
      <c r="Q15" s="372"/>
      <c r="R15" s="372"/>
      <c r="S15" s="372"/>
      <c r="T15" s="372"/>
      <c r="U15" s="20"/>
      <c r="V15" s="20"/>
      <c r="W15" s="56" t="str">
        <f t="shared" si="3"/>
        <v/>
      </c>
      <c r="X15" s="56" t="str">
        <f t="shared" si="4"/>
        <v/>
      </c>
      <c r="Y15" s="20"/>
      <c r="Z15" s="20"/>
      <c r="AA15" s="20"/>
      <c r="AB15" s="20"/>
      <c r="AC15" s="20"/>
      <c r="AD15" s="20"/>
      <c r="AE15" s="20"/>
      <c r="AF15" s="20"/>
      <c r="AG15" s="21"/>
      <c r="AH15" s="21"/>
      <c r="AI15" s="21"/>
      <c r="AJ15" s="21"/>
      <c r="AK15" s="21"/>
      <c r="AL15" s="21"/>
      <c r="AM15" s="21"/>
      <c r="AN15" s="21"/>
      <c r="AO15" s="21"/>
      <c r="AP15" s="179"/>
      <c r="AQ15" s="179"/>
      <c r="AR15" s="179"/>
      <c r="AS15" s="21"/>
      <c r="AT15" s="372"/>
      <c r="AU15" s="372"/>
      <c r="AV15" s="372"/>
      <c r="AW15" s="372"/>
      <c r="AX15" s="372"/>
      <c r="AY15" s="372"/>
      <c r="AZ15" s="372"/>
      <c r="BA15" s="372"/>
      <c r="BB15" s="372"/>
      <c r="BC15" s="372"/>
      <c r="BD15" s="372"/>
    </row>
    <row r="16" spans="1:56" s="353" customFormat="1" ht="12.4" customHeight="1" x14ac:dyDescent="0.2">
      <c r="A16" s="282">
        <v>10</v>
      </c>
      <c r="B16" s="448" t="str">
        <f>IF(A!B15="","",A!B15)</f>
        <v/>
      </c>
      <c r="C16" s="283" t="str">
        <f>IF(A!C15="","",A!C15)</f>
        <v/>
      </c>
      <c r="D16" s="284" t="str">
        <f>IF(A!D15="","",A!D15)</f>
        <v/>
      </c>
      <c r="E16" s="285" t="str">
        <f>IF(A!AH15="","",A!AH15)</f>
        <v/>
      </c>
      <c r="F16" s="286" t="str">
        <f>IF(A!AI15="","",A!AI15)</f>
        <v/>
      </c>
      <c r="G16" s="286" t="str">
        <f t="shared" si="0"/>
        <v/>
      </c>
      <c r="H16" s="287" t="str">
        <f>IF(A!AJ15="","",A!AJ15)</f>
        <v/>
      </c>
      <c r="I16" s="285" t="str">
        <f>IF(A!AK15="","",A!AK15)</f>
        <v/>
      </c>
      <c r="J16" s="286" t="str">
        <f>IF(A!AL15="","",A!AL15)</f>
        <v/>
      </c>
      <c r="K16" s="288" t="str">
        <f>IF(A!AM15="","",A!AM15)</f>
        <v/>
      </c>
      <c r="L16" s="285" t="str">
        <f>IF(A!AH56="","",A!AH56)</f>
        <v/>
      </c>
      <c r="M16" s="286" t="str">
        <f>IF(A!AI56="","",A!AI56)</f>
        <v/>
      </c>
      <c r="N16" s="288" t="str">
        <f>IF(A!AJ56="","",A!AJ56)</f>
        <v/>
      </c>
      <c r="O16" s="289" t="str">
        <f t="shared" si="1"/>
        <v/>
      </c>
      <c r="P16" s="288" t="str">
        <f t="shared" si="2"/>
        <v/>
      </c>
      <c r="Q16" s="372"/>
      <c r="R16" s="372"/>
      <c r="S16" s="372"/>
      <c r="T16" s="372"/>
      <c r="U16" s="20"/>
      <c r="V16" s="20"/>
      <c r="W16" s="56" t="str">
        <f t="shared" si="3"/>
        <v/>
      </c>
      <c r="X16" s="56" t="str">
        <f t="shared" si="4"/>
        <v/>
      </c>
      <c r="Y16" s="20"/>
      <c r="Z16" s="20"/>
      <c r="AA16" s="20"/>
      <c r="AB16" s="20"/>
      <c r="AC16" s="20"/>
      <c r="AD16" s="20"/>
      <c r="AE16" s="20"/>
      <c r="AF16" s="20"/>
      <c r="AG16" s="21"/>
      <c r="AH16" s="21"/>
      <c r="AI16" s="21"/>
      <c r="AJ16" s="21"/>
      <c r="AK16" s="21"/>
      <c r="AL16" s="21"/>
      <c r="AM16" s="21"/>
      <c r="AN16" s="21"/>
      <c r="AO16" s="21"/>
      <c r="AP16" s="179"/>
      <c r="AQ16" s="179"/>
      <c r="AR16" s="179"/>
      <c r="AS16" s="21"/>
      <c r="AT16" s="372"/>
      <c r="AU16" s="372"/>
      <c r="AV16" s="372"/>
      <c r="AW16" s="372"/>
      <c r="AX16" s="372"/>
      <c r="AY16" s="372"/>
      <c r="AZ16" s="372"/>
      <c r="BA16" s="372"/>
      <c r="BB16" s="372"/>
      <c r="BC16" s="372"/>
      <c r="BD16" s="372"/>
    </row>
    <row r="17" spans="1:56" s="353" customFormat="1" ht="12.4" customHeight="1" x14ac:dyDescent="0.2">
      <c r="A17" s="282">
        <v>11</v>
      </c>
      <c r="B17" s="448" t="str">
        <f>IF(A!B16="","",A!B16)</f>
        <v/>
      </c>
      <c r="C17" s="283" t="str">
        <f>IF(A!C16="","",A!C16)</f>
        <v/>
      </c>
      <c r="D17" s="284" t="str">
        <f>IF(A!D16="","",A!D16)</f>
        <v/>
      </c>
      <c r="E17" s="285" t="str">
        <f>IF(A!AH16="","",A!AH16)</f>
        <v/>
      </c>
      <c r="F17" s="286" t="str">
        <f>IF(A!AI16="","",A!AI16)</f>
        <v/>
      </c>
      <c r="G17" s="286" t="str">
        <f t="shared" si="0"/>
        <v/>
      </c>
      <c r="H17" s="287" t="str">
        <f>IF(A!AJ16="","",A!AJ16)</f>
        <v/>
      </c>
      <c r="I17" s="285" t="str">
        <f>IF(A!AK16="","",A!AK16)</f>
        <v/>
      </c>
      <c r="J17" s="286" t="str">
        <f>IF(A!AL16="","",A!AL16)</f>
        <v/>
      </c>
      <c r="K17" s="288" t="str">
        <f>IF(A!AM16="","",A!AM16)</f>
        <v/>
      </c>
      <c r="L17" s="285" t="str">
        <f>IF(A!AH57="","",A!AH57)</f>
        <v/>
      </c>
      <c r="M17" s="286" t="str">
        <f>IF(A!AI57="","",A!AI57)</f>
        <v/>
      </c>
      <c r="N17" s="288" t="str">
        <f>IF(A!AJ57="","",A!AJ57)</f>
        <v/>
      </c>
      <c r="O17" s="289" t="str">
        <f t="shared" si="1"/>
        <v/>
      </c>
      <c r="P17" s="288" t="str">
        <f t="shared" si="2"/>
        <v/>
      </c>
      <c r="Q17" s="372"/>
      <c r="R17" s="372"/>
      <c r="S17" s="372"/>
      <c r="T17" s="372"/>
      <c r="U17" s="20"/>
      <c r="V17" s="20"/>
      <c r="W17" s="56" t="str">
        <f t="shared" si="3"/>
        <v/>
      </c>
      <c r="X17" s="56" t="str">
        <f t="shared" si="4"/>
        <v/>
      </c>
      <c r="Y17" s="20"/>
      <c r="Z17" s="20"/>
      <c r="AA17" s="20"/>
      <c r="AB17" s="20"/>
      <c r="AC17" s="20"/>
      <c r="AD17" s="20"/>
      <c r="AE17" s="20"/>
      <c r="AF17" s="20"/>
      <c r="AG17" s="21"/>
      <c r="AH17" s="21"/>
      <c r="AI17" s="21"/>
      <c r="AJ17" s="21"/>
      <c r="AK17" s="21"/>
      <c r="AL17" s="21"/>
      <c r="AM17" s="21"/>
      <c r="AN17" s="21"/>
      <c r="AO17" s="21"/>
      <c r="AP17" s="179"/>
      <c r="AQ17" s="179"/>
      <c r="AR17" s="179"/>
      <c r="AS17" s="21"/>
      <c r="AT17" s="372"/>
      <c r="AU17" s="372"/>
      <c r="AV17" s="372"/>
      <c r="AW17" s="372"/>
      <c r="AX17" s="372"/>
      <c r="AY17" s="372"/>
      <c r="AZ17" s="372"/>
      <c r="BA17" s="372"/>
      <c r="BB17" s="372"/>
      <c r="BC17" s="372"/>
      <c r="BD17" s="372"/>
    </row>
    <row r="18" spans="1:56" s="353" customFormat="1" ht="12.4" customHeight="1" x14ac:dyDescent="0.2">
      <c r="A18" s="282">
        <v>12</v>
      </c>
      <c r="B18" s="448" t="str">
        <f>IF(A!B17="","",A!B17)</f>
        <v/>
      </c>
      <c r="C18" s="283" t="str">
        <f>IF(A!C17="","",A!C17)</f>
        <v/>
      </c>
      <c r="D18" s="284" t="str">
        <f>IF(A!D17="","",A!D17)</f>
        <v/>
      </c>
      <c r="E18" s="285" t="str">
        <f>IF(A!AH17="","",A!AH17)</f>
        <v/>
      </c>
      <c r="F18" s="286" t="str">
        <f>IF(A!AI17="","",A!AI17)</f>
        <v/>
      </c>
      <c r="G18" s="286" t="str">
        <f t="shared" si="0"/>
        <v/>
      </c>
      <c r="H18" s="287" t="str">
        <f>IF(A!AJ17="","",A!AJ17)</f>
        <v/>
      </c>
      <c r="I18" s="285" t="str">
        <f>IF(A!AK17="","",A!AK17)</f>
        <v/>
      </c>
      <c r="J18" s="286" t="str">
        <f>IF(A!AL17="","",A!AL17)</f>
        <v/>
      </c>
      <c r="K18" s="288" t="str">
        <f>IF(A!AM17="","",A!AM17)</f>
        <v/>
      </c>
      <c r="L18" s="285" t="str">
        <f>IF(A!AH58="","",A!AH58)</f>
        <v/>
      </c>
      <c r="M18" s="286" t="str">
        <f>IF(A!AI58="","",A!AI58)</f>
        <v/>
      </c>
      <c r="N18" s="288" t="str">
        <f>IF(A!AJ58="","",A!AJ58)</f>
        <v/>
      </c>
      <c r="O18" s="289" t="str">
        <f t="shared" si="1"/>
        <v/>
      </c>
      <c r="P18" s="288" t="str">
        <f t="shared" si="2"/>
        <v/>
      </c>
      <c r="Q18" s="372"/>
      <c r="R18" s="372"/>
      <c r="S18" s="372"/>
      <c r="T18" s="372"/>
      <c r="U18" s="20"/>
      <c r="V18" s="20"/>
      <c r="W18" s="56" t="str">
        <f t="shared" si="3"/>
        <v/>
      </c>
      <c r="X18" s="56" t="str">
        <f t="shared" si="4"/>
        <v/>
      </c>
      <c r="Y18" s="20"/>
      <c r="Z18" s="20"/>
      <c r="AA18" s="20"/>
      <c r="AB18" s="20"/>
      <c r="AC18" s="20"/>
      <c r="AD18" s="20"/>
      <c r="AE18" s="20"/>
      <c r="AF18" s="20"/>
      <c r="AG18" s="21"/>
      <c r="AH18" s="21"/>
      <c r="AI18" s="21"/>
      <c r="AJ18" s="21"/>
      <c r="AK18" s="21"/>
      <c r="AL18" s="21"/>
      <c r="AM18" s="21"/>
      <c r="AN18" s="21"/>
      <c r="AO18" s="21"/>
      <c r="AP18" s="179"/>
      <c r="AQ18" s="179"/>
      <c r="AR18" s="179"/>
      <c r="AS18" s="21"/>
      <c r="AT18" s="372"/>
      <c r="AU18" s="372"/>
      <c r="AV18" s="372"/>
      <c r="AW18" s="372"/>
      <c r="AX18" s="372"/>
      <c r="AY18" s="372"/>
      <c r="AZ18" s="372"/>
      <c r="BA18" s="372"/>
      <c r="BB18" s="372"/>
      <c r="BC18" s="372"/>
      <c r="BD18" s="372"/>
    </row>
    <row r="19" spans="1:56" s="353" customFormat="1" ht="12.4" customHeight="1" x14ac:dyDescent="0.2">
      <c r="A19" s="282">
        <v>13</v>
      </c>
      <c r="B19" s="448" t="str">
        <f>IF(A!B18="","",A!B18)</f>
        <v/>
      </c>
      <c r="C19" s="283" t="str">
        <f>IF(A!C18="","",A!C18)</f>
        <v/>
      </c>
      <c r="D19" s="284" t="str">
        <f>IF(A!D18="","",A!D18)</f>
        <v/>
      </c>
      <c r="E19" s="285" t="str">
        <f>IF(A!AH18="","",A!AH18)</f>
        <v/>
      </c>
      <c r="F19" s="286" t="str">
        <f>IF(A!AI18="","",A!AI18)</f>
        <v/>
      </c>
      <c r="G19" s="286" t="str">
        <f t="shared" si="0"/>
        <v/>
      </c>
      <c r="H19" s="287" t="str">
        <f>IF(A!AJ18="","",A!AJ18)</f>
        <v/>
      </c>
      <c r="I19" s="285" t="str">
        <f>IF(A!AK18="","",A!AK18)</f>
        <v/>
      </c>
      <c r="J19" s="286" t="str">
        <f>IF(A!AL18="","",A!AL18)</f>
        <v/>
      </c>
      <c r="K19" s="288" t="str">
        <f>IF(A!AM18="","",A!AM18)</f>
        <v/>
      </c>
      <c r="L19" s="285" t="str">
        <f>IF(A!AH59="","",A!AH59)</f>
        <v/>
      </c>
      <c r="M19" s="286" t="str">
        <f>IF(A!AI59="","",A!AI59)</f>
        <v/>
      </c>
      <c r="N19" s="288" t="str">
        <f>IF(A!AJ59="","",A!AJ59)</f>
        <v/>
      </c>
      <c r="O19" s="289" t="str">
        <f t="shared" si="1"/>
        <v/>
      </c>
      <c r="P19" s="288" t="str">
        <f t="shared" si="2"/>
        <v/>
      </c>
      <c r="Q19" s="372"/>
      <c r="R19" s="372"/>
      <c r="S19" s="372"/>
      <c r="T19" s="372"/>
      <c r="U19" s="20"/>
      <c r="V19" s="20"/>
      <c r="W19" s="56" t="str">
        <f t="shared" si="3"/>
        <v/>
      </c>
      <c r="X19" s="56" t="str">
        <f t="shared" si="4"/>
        <v/>
      </c>
      <c r="Y19" s="20"/>
      <c r="Z19" s="20"/>
      <c r="AA19" s="20"/>
      <c r="AB19" s="20"/>
      <c r="AC19" s="20"/>
      <c r="AD19" s="20"/>
      <c r="AE19" s="20"/>
      <c r="AF19" s="20"/>
      <c r="AG19" s="21"/>
      <c r="AH19" s="21"/>
      <c r="AI19" s="21"/>
      <c r="AJ19" s="21"/>
      <c r="AK19" s="21"/>
      <c r="AL19" s="21"/>
      <c r="AM19" s="21"/>
      <c r="AN19" s="21"/>
      <c r="AO19" s="21"/>
      <c r="AP19" s="179"/>
      <c r="AQ19" s="179"/>
      <c r="AR19" s="179"/>
      <c r="AS19" s="21"/>
      <c r="AT19" s="372"/>
      <c r="AU19" s="372"/>
      <c r="AV19" s="372"/>
      <c r="AW19" s="372"/>
      <c r="AX19" s="372"/>
      <c r="AY19" s="372"/>
      <c r="AZ19" s="372"/>
      <c r="BA19" s="372"/>
      <c r="BB19" s="372"/>
      <c r="BC19" s="372"/>
      <c r="BD19" s="372"/>
    </row>
    <row r="20" spans="1:56" s="353" customFormat="1" ht="12.4" customHeight="1" x14ac:dyDescent="0.2">
      <c r="A20" s="282">
        <v>14</v>
      </c>
      <c r="B20" s="448" t="str">
        <f>IF(A!B19="","",A!B19)</f>
        <v/>
      </c>
      <c r="C20" s="283" t="str">
        <f>IF(A!C19="","",A!C19)</f>
        <v/>
      </c>
      <c r="D20" s="284" t="str">
        <f>IF(A!D19="","",A!D19)</f>
        <v/>
      </c>
      <c r="E20" s="285" t="str">
        <f>IF(A!AH19="","",A!AH19)</f>
        <v/>
      </c>
      <c r="F20" s="286" t="str">
        <f>IF(A!AI19="","",A!AI19)</f>
        <v/>
      </c>
      <c r="G20" s="286" t="str">
        <f t="shared" si="0"/>
        <v/>
      </c>
      <c r="H20" s="287" t="str">
        <f>IF(A!AJ19="","",A!AJ19)</f>
        <v/>
      </c>
      <c r="I20" s="285" t="str">
        <f>IF(A!AK19="","",A!AK19)</f>
        <v/>
      </c>
      <c r="J20" s="286" t="str">
        <f>IF(A!AL19="","",A!AL19)</f>
        <v/>
      </c>
      <c r="K20" s="288" t="str">
        <f>IF(A!AM19="","",A!AM19)</f>
        <v/>
      </c>
      <c r="L20" s="285" t="str">
        <f>IF(A!AH60="","",A!AH60)</f>
        <v/>
      </c>
      <c r="M20" s="286" t="str">
        <f>IF(A!AI60="","",A!AI60)</f>
        <v/>
      </c>
      <c r="N20" s="288" t="str">
        <f>IF(A!AJ60="","",A!AJ60)</f>
        <v/>
      </c>
      <c r="O20" s="289" t="str">
        <f t="shared" si="1"/>
        <v/>
      </c>
      <c r="P20" s="288" t="str">
        <f t="shared" si="2"/>
        <v/>
      </c>
      <c r="Q20" s="372"/>
      <c r="R20" s="372"/>
      <c r="S20" s="372"/>
      <c r="T20" s="372"/>
      <c r="U20" s="20"/>
      <c r="V20" s="20"/>
      <c r="W20" s="56" t="str">
        <f t="shared" si="3"/>
        <v/>
      </c>
      <c r="X20" s="56" t="str">
        <f t="shared" si="4"/>
        <v/>
      </c>
      <c r="Y20" s="20"/>
      <c r="Z20" s="20"/>
      <c r="AA20" s="20"/>
      <c r="AB20" s="20"/>
      <c r="AC20" s="20"/>
      <c r="AD20" s="20"/>
      <c r="AE20" s="20"/>
      <c r="AF20" s="20"/>
      <c r="AG20" s="21"/>
      <c r="AH20" s="21"/>
      <c r="AI20" s="21"/>
      <c r="AJ20" s="21"/>
      <c r="AK20" s="21"/>
      <c r="AL20" s="21"/>
      <c r="AM20" s="21"/>
      <c r="AN20" s="21"/>
      <c r="AO20" s="21"/>
      <c r="AP20" s="179"/>
      <c r="AQ20" s="179"/>
      <c r="AR20" s="179"/>
      <c r="AS20" s="21"/>
      <c r="AT20" s="372"/>
      <c r="AU20" s="372"/>
      <c r="AV20" s="372"/>
      <c r="AW20" s="372"/>
      <c r="AX20" s="372"/>
      <c r="AY20" s="372"/>
      <c r="AZ20" s="372"/>
      <c r="BA20" s="372"/>
      <c r="BB20" s="372"/>
      <c r="BC20" s="372"/>
      <c r="BD20" s="372"/>
    </row>
    <row r="21" spans="1:56" s="353" customFormat="1" ht="12.4" customHeight="1" x14ac:dyDescent="0.2">
      <c r="A21" s="282">
        <v>15</v>
      </c>
      <c r="B21" s="448" t="str">
        <f>IF(A!B20="","",A!B20)</f>
        <v/>
      </c>
      <c r="C21" s="283" t="str">
        <f>IF(A!C20="","",A!C20)</f>
        <v/>
      </c>
      <c r="D21" s="284" t="str">
        <f>IF(A!D20="","",A!D20)</f>
        <v/>
      </c>
      <c r="E21" s="285" t="str">
        <f>IF(A!AH20="","",A!AH20)</f>
        <v/>
      </c>
      <c r="F21" s="286" t="str">
        <f>IF(A!AI20="","",A!AI20)</f>
        <v/>
      </c>
      <c r="G21" s="286" t="str">
        <f t="shared" si="0"/>
        <v/>
      </c>
      <c r="H21" s="287" t="str">
        <f>IF(A!AJ20="","",A!AJ20)</f>
        <v/>
      </c>
      <c r="I21" s="285" t="str">
        <f>IF(A!AK20="","",A!AK20)</f>
        <v/>
      </c>
      <c r="J21" s="286" t="str">
        <f>IF(A!AL20="","",A!AL20)</f>
        <v/>
      </c>
      <c r="K21" s="288" t="str">
        <f>IF(A!AM20="","",A!AM20)</f>
        <v/>
      </c>
      <c r="L21" s="285" t="str">
        <f>IF(A!AH61="","",A!AH61)</f>
        <v/>
      </c>
      <c r="M21" s="286" t="str">
        <f>IF(A!AI61="","",A!AI61)</f>
        <v/>
      </c>
      <c r="N21" s="288" t="str">
        <f>IF(A!AJ61="","",A!AJ61)</f>
        <v/>
      </c>
      <c r="O21" s="289" t="str">
        <f>IF(OR(E21="",L21=""),"",IF(E21=0,"",L21/E21))</f>
        <v/>
      </c>
      <c r="P21" s="288" t="str">
        <f t="shared" si="2"/>
        <v/>
      </c>
      <c r="Q21" s="372"/>
      <c r="R21" s="372"/>
      <c r="S21" s="372"/>
      <c r="T21" s="372"/>
      <c r="U21" s="20"/>
      <c r="V21" s="20"/>
      <c r="W21" s="56" t="str">
        <f t="shared" si="3"/>
        <v/>
      </c>
      <c r="X21" s="56" t="str">
        <f t="shared" si="4"/>
        <v/>
      </c>
      <c r="Y21" s="20"/>
      <c r="Z21" s="20"/>
      <c r="AA21" s="20"/>
      <c r="AB21" s="20"/>
      <c r="AC21" s="20"/>
      <c r="AD21" s="20"/>
      <c r="AE21" s="20"/>
      <c r="AF21" s="20"/>
      <c r="AG21" s="21"/>
      <c r="AH21" s="21"/>
      <c r="AI21" s="21"/>
      <c r="AJ21" s="21"/>
      <c r="AK21" s="21"/>
      <c r="AL21" s="21"/>
      <c r="AM21" s="21"/>
      <c r="AN21" s="21"/>
      <c r="AO21" s="21"/>
      <c r="AP21" s="179"/>
      <c r="AQ21" s="179"/>
      <c r="AR21" s="179"/>
      <c r="AS21" s="21"/>
      <c r="AT21" s="372"/>
      <c r="AU21" s="372"/>
      <c r="AV21" s="372"/>
      <c r="AW21" s="372"/>
      <c r="AX21" s="372"/>
      <c r="AY21" s="372"/>
      <c r="AZ21" s="372"/>
      <c r="BA21" s="372"/>
      <c r="BB21" s="372"/>
      <c r="BC21" s="372"/>
      <c r="BD21" s="372"/>
    </row>
    <row r="22" spans="1:56" s="353" customFormat="1" ht="12.4" customHeight="1" x14ac:dyDescent="0.2">
      <c r="A22" s="282">
        <v>16</v>
      </c>
      <c r="B22" s="448" t="str">
        <f>IF(A!B21="","",A!B21)</f>
        <v/>
      </c>
      <c r="C22" s="283" t="str">
        <f>IF(A!C21="","",A!C21)</f>
        <v/>
      </c>
      <c r="D22" s="284" t="str">
        <f>IF(A!D21="","",A!D21)</f>
        <v/>
      </c>
      <c r="E22" s="285" t="str">
        <f>IF(A!AH21="","",A!AH21)</f>
        <v/>
      </c>
      <c r="F22" s="286" t="str">
        <f>IF(A!AI21="","",A!AI21)</f>
        <v/>
      </c>
      <c r="G22" s="286" t="str">
        <f t="shared" si="0"/>
        <v/>
      </c>
      <c r="H22" s="287" t="str">
        <f>IF(A!AJ21="","",A!AJ21)</f>
        <v/>
      </c>
      <c r="I22" s="285" t="str">
        <f>IF(A!AK21="","",A!AK21)</f>
        <v/>
      </c>
      <c r="J22" s="286" t="str">
        <f>IF(A!AL21="","",A!AL21)</f>
        <v/>
      </c>
      <c r="K22" s="288" t="str">
        <f>IF(A!AM21="","",A!AM21)</f>
        <v/>
      </c>
      <c r="L22" s="285" t="str">
        <f>IF(A!AH62="","",A!AH62)</f>
        <v/>
      </c>
      <c r="M22" s="286" t="str">
        <f>IF(A!AI62="","",A!AI62)</f>
        <v/>
      </c>
      <c r="N22" s="288" t="str">
        <f>IF(A!AJ62="","",A!AJ62)</f>
        <v/>
      </c>
      <c r="O22" s="289" t="str">
        <f t="shared" ref="O22:O37" si="5">IF(OR(E22="",L22=""),"",IF(E22=0,"",L22/E22))</f>
        <v/>
      </c>
      <c r="P22" s="288" t="str">
        <f t="shared" si="2"/>
        <v/>
      </c>
      <c r="Q22" s="372"/>
      <c r="R22" s="372"/>
      <c r="S22" s="372"/>
      <c r="T22" s="372"/>
      <c r="U22" s="20"/>
      <c r="V22" s="20"/>
      <c r="W22" s="56" t="str">
        <f t="shared" si="3"/>
        <v/>
      </c>
      <c r="X22" s="56" t="str">
        <f t="shared" si="4"/>
        <v/>
      </c>
      <c r="Y22" s="20"/>
      <c r="Z22" s="20"/>
      <c r="AA22" s="20"/>
      <c r="AB22" s="20"/>
      <c r="AC22" s="20"/>
      <c r="AD22" s="20"/>
      <c r="AE22" s="20"/>
      <c r="AF22" s="20"/>
      <c r="AG22" s="21"/>
      <c r="AH22" s="21"/>
      <c r="AI22" s="21"/>
      <c r="AJ22" s="21"/>
      <c r="AK22" s="21"/>
      <c r="AL22" s="21"/>
      <c r="AM22" s="21"/>
      <c r="AN22" s="21"/>
      <c r="AO22" s="21"/>
      <c r="AP22" s="179"/>
      <c r="AQ22" s="179"/>
      <c r="AR22" s="179"/>
      <c r="AS22" s="21"/>
      <c r="AT22" s="372"/>
      <c r="AU22" s="372"/>
      <c r="AV22" s="372"/>
      <c r="AW22" s="372"/>
      <c r="AX22" s="372"/>
      <c r="AY22" s="372"/>
      <c r="AZ22" s="372"/>
      <c r="BA22" s="372"/>
      <c r="BB22" s="372"/>
      <c r="BC22" s="372"/>
      <c r="BD22" s="372"/>
    </row>
    <row r="23" spans="1:56" s="353" customFormat="1" ht="12.4" customHeight="1" x14ac:dyDescent="0.2">
      <c r="A23" s="282">
        <v>17</v>
      </c>
      <c r="B23" s="448" t="str">
        <f>IF(A!B22="","",A!B22)</f>
        <v/>
      </c>
      <c r="C23" s="283" t="str">
        <f>IF(A!C22="","",A!C22)</f>
        <v/>
      </c>
      <c r="D23" s="284" t="str">
        <f>IF(A!D22="","",A!D22)</f>
        <v/>
      </c>
      <c r="E23" s="285" t="str">
        <f>IF(A!AH22="","",A!AH22)</f>
        <v/>
      </c>
      <c r="F23" s="286" t="str">
        <f>IF(A!AI22="","",A!AI22)</f>
        <v/>
      </c>
      <c r="G23" s="286" t="str">
        <f t="shared" si="0"/>
        <v/>
      </c>
      <c r="H23" s="287" t="str">
        <f>IF(A!AJ22="","",A!AJ22)</f>
        <v/>
      </c>
      <c r="I23" s="285" t="str">
        <f>IF(A!AK22="","",A!AK22)</f>
        <v/>
      </c>
      <c r="J23" s="286" t="str">
        <f>IF(A!AL22="","",A!AL22)</f>
        <v/>
      </c>
      <c r="K23" s="288" t="str">
        <f>IF(A!AM22="","",A!AM22)</f>
        <v/>
      </c>
      <c r="L23" s="285" t="str">
        <f>IF(A!AH63="","",A!AH63)</f>
        <v/>
      </c>
      <c r="M23" s="286" t="str">
        <f>IF(A!AI63="","",A!AI63)</f>
        <v/>
      </c>
      <c r="N23" s="288" t="str">
        <f>IF(A!AJ63="","",A!AJ63)</f>
        <v/>
      </c>
      <c r="O23" s="289" t="str">
        <f t="shared" si="5"/>
        <v/>
      </c>
      <c r="P23" s="288" t="str">
        <f t="shared" si="2"/>
        <v/>
      </c>
      <c r="Q23" s="372"/>
      <c r="R23" s="372"/>
      <c r="S23" s="372"/>
      <c r="T23" s="372"/>
      <c r="U23" s="20"/>
      <c r="V23" s="20"/>
      <c r="W23" s="56" t="str">
        <f t="shared" si="3"/>
        <v/>
      </c>
      <c r="X23" s="56" t="str">
        <f t="shared" si="4"/>
        <v/>
      </c>
      <c r="Y23" s="20"/>
      <c r="Z23" s="20"/>
      <c r="AA23" s="20"/>
      <c r="AB23" s="20"/>
      <c r="AC23" s="20"/>
      <c r="AD23" s="20"/>
      <c r="AE23" s="20"/>
      <c r="AF23" s="20"/>
      <c r="AG23" s="21"/>
      <c r="AH23" s="21"/>
      <c r="AI23" s="21"/>
      <c r="AJ23" s="21"/>
      <c r="AK23" s="21"/>
      <c r="AL23" s="21"/>
      <c r="AM23" s="21"/>
      <c r="AN23" s="21"/>
      <c r="AO23" s="21"/>
      <c r="AP23" s="179"/>
      <c r="AQ23" s="179"/>
      <c r="AR23" s="179"/>
      <c r="AS23" s="21"/>
      <c r="AT23" s="372"/>
      <c r="AU23" s="372"/>
      <c r="AV23" s="372"/>
      <c r="AW23" s="372"/>
      <c r="AX23" s="372"/>
      <c r="AY23" s="372"/>
      <c r="AZ23" s="372"/>
      <c r="BA23" s="372"/>
      <c r="BB23" s="372"/>
      <c r="BC23" s="372"/>
      <c r="BD23" s="372"/>
    </row>
    <row r="24" spans="1:56" s="353" customFormat="1" ht="12.4" customHeight="1" x14ac:dyDescent="0.2">
      <c r="A24" s="282">
        <v>18</v>
      </c>
      <c r="B24" s="448" t="str">
        <f>IF(A!B23="","",A!B23)</f>
        <v/>
      </c>
      <c r="C24" s="283" t="str">
        <f>IF(A!C23="","",A!C23)</f>
        <v/>
      </c>
      <c r="D24" s="284" t="str">
        <f>IF(A!D23="","",A!D23)</f>
        <v/>
      </c>
      <c r="E24" s="285" t="str">
        <f>IF(A!AH23="","",A!AH23)</f>
        <v/>
      </c>
      <c r="F24" s="286" t="str">
        <f>IF(A!AI23="","",A!AI23)</f>
        <v/>
      </c>
      <c r="G24" s="286" t="str">
        <f t="shared" si="0"/>
        <v/>
      </c>
      <c r="H24" s="287" t="str">
        <f>IF(A!AJ23="","",A!AJ23)</f>
        <v/>
      </c>
      <c r="I24" s="285" t="str">
        <f>IF(A!AK23="","",A!AK23)</f>
        <v/>
      </c>
      <c r="J24" s="286" t="str">
        <f>IF(A!AL23="","",A!AL23)</f>
        <v/>
      </c>
      <c r="K24" s="288" t="str">
        <f>IF(A!AM23="","",A!AM23)</f>
        <v/>
      </c>
      <c r="L24" s="285" t="str">
        <f>IF(A!AH64="","",A!AH64)</f>
        <v/>
      </c>
      <c r="M24" s="286" t="str">
        <f>IF(A!AI64="","",A!AI64)</f>
        <v/>
      </c>
      <c r="N24" s="288" t="str">
        <f>IF(A!AJ64="","",A!AJ64)</f>
        <v/>
      </c>
      <c r="O24" s="289" t="str">
        <f t="shared" si="5"/>
        <v/>
      </c>
      <c r="P24" s="288" t="str">
        <f t="shared" si="2"/>
        <v/>
      </c>
      <c r="Q24" s="372"/>
      <c r="R24" s="372"/>
      <c r="S24" s="372"/>
      <c r="T24" s="372"/>
      <c r="U24" s="20"/>
      <c r="V24" s="20"/>
      <c r="W24" s="56" t="str">
        <f t="shared" si="3"/>
        <v/>
      </c>
      <c r="X24" s="56" t="str">
        <f t="shared" si="4"/>
        <v/>
      </c>
      <c r="Y24" s="20"/>
      <c r="Z24" s="20"/>
      <c r="AA24" s="20"/>
      <c r="AB24" s="20"/>
      <c r="AC24" s="20"/>
      <c r="AD24" s="20"/>
      <c r="AE24" s="20"/>
      <c r="AF24" s="20"/>
      <c r="AG24" s="21"/>
      <c r="AH24" s="21"/>
      <c r="AI24" s="21"/>
      <c r="AJ24" s="21"/>
      <c r="AK24" s="21"/>
      <c r="AL24" s="21"/>
      <c r="AM24" s="21"/>
      <c r="AN24" s="21"/>
      <c r="AO24" s="21"/>
      <c r="AP24" s="179"/>
      <c r="AQ24" s="179"/>
      <c r="AR24" s="179"/>
      <c r="AS24" s="21"/>
      <c r="AT24" s="372"/>
      <c r="AU24" s="372"/>
      <c r="AV24" s="372"/>
      <c r="AW24" s="372"/>
      <c r="AX24" s="372"/>
      <c r="AY24" s="372"/>
      <c r="AZ24" s="372"/>
      <c r="BA24" s="372"/>
      <c r="BB24" s="372"/>
      <c r="BC24" s="372"/>
      <c r="BD24" s="372"/>
    </row>
    <row r="25" spans="1:56" s="353" customFormat="1" ht="12.4" customHeight="1" x14ac:dyDescent="0.2">
      <c r="A25" s="282">
        <v>19</v>
      </c>
      <c r="B25" s="448" t="str">
        <f>IF(A!B24="","",A!B24)</f>
        <v/>
      </c>
      <c r="C25" s="283" t="str">
        <f>IF(A!C24="","",A!C24)</f>
        <v/>
      </c>
      <c r="D25" s="284" t="str">
        <f>IF(A!D24="","",A!D24)</f>
        <v/>
      </c>
      <c r="E25" s="285" t="str">
        <f>IF(A!AH24="","",A!AH24)</f>
        <v/>
      </c>
      <c r="F25" s="286" t="str">
        <f>IF(A!AI24="","",A!AI24)</f>
        <v/>
      </c>
      <c r="G25" s="286" t="str">
        <f t="shared" si="0"/>
        <v/>
      </c>
      <c r="H25" s="287" t="str">
        <f>IF(A!AJ24="","",A!AJ24)</f>
        <v/>
      </c>
      <c r="I25" s="285" t="str">
        <f>IF(A!AK24="","",A!AK24)</f>
        <v/>
      </c>
      <c r="J25" s="286" t="str">
        <f>IF(A!AL24="","",A!AL24)</f>
        <v/>
      </c>
      <c r="K25" s="288" t="str">
        <f>IF(A!AM24="","",A!AM24)</f>
        <v/>
      </c>
      <c r="L25" s="285" t="str">
        <f>IF(A!AH65="","",A!AH65)</f>
        <v/>
      </c>
      <c r="M25" s="286" t="str">
        <f>IF(A!AI65="","",A!AI65)</f>
        <v/>
      </c>
      <c r="N25" s="288" t="str">
        <f>IF(A!AJ65="","",A!AJ65)</f>
        <v/>
      </c>
      <c r="O25" s="289" t="str">
        <f t="shared" si="5"/>
        <v/>
      </c>
      <c r="P25" s="288" t="str">
        <f t="shared" si="2"/>
        <v/>
      </c>
      <c r="Q25" s="372"/>
      <c r="R25" s="372"/>
      <c r="S25" s="372"/>
      <c r="T25" s="372"/>
      <c r="U25" s="20"/>
      <c r="V25" s="20"/>
      <c r="W25" s="56" t="str">
        <f t="shared" si="3"/>
        <v/>
      </c>
      <c r="X25" s="56" t="str">
        <f t="shared" si="4"/>
        <v/>
      </c>
      <c r="Y25" s="20"/>
      <c r="Z25" s="20"/>
      <c r="AA25" s="20"/>
      <c r="AB25" s="20"/>
      <c r="AC25" s="20"/>
      <c r="AD25" s="20"/>
      <c r="AE25" s="20"/>
      <c r="AF25" s="20"/>
      <c r="AG25" s="21"/>
      <c r="AH25" s="21"/>
      <c r="AI25" s="21"/>
      <c r="AJ25" s="21"/>
      <c r="AK25" s="21"/>
      <c r="AL25" s="21"/>
      <c r="AM25" s="21"/>
      <c r="AN25" s="21"/>
      <c r="AO25" s="21"/>
      <c r="AP25" s="179"/>
      <c r="AQ25" s="179"/>
      <c r="AR25" s="179"/>
      <c r="AS25" s="21"/>
      <c r="AT25" s="372"/>
      <c r="AU25" s="372"/>
      <c r="AV25" s="372"/>
      <c r="AW25" s="372"/>
      <c r="AX25" s="372"/>
      <c r="AY25" s="372"/>
      <c r="AZ25" s="372"/>
      <c r="BA25" s="372"/>
      <c r="BB25" s="372"/>
      <c r="BC25" s="372"/>
      <c r="BD25" s="372"/>
    </row>
    <row r="26" spans="1:56" s="353" customFormat="1" ht="12.4" customHeight="1" x14ac:dyDescent="0.2">
      <c r="A26" s="282">
        <v>20</v>
      </c>
      <c r="B26" s="448" t="str">
        <f>IF(A!B25="","",A!B25)</f>
        <v/>
      </c>
      <c r="C26" s="283" t="str">
        <f>IF(A!C25="","",A!C25)</f>
        <v/>
      </c>
      <c r="D26" s="284" t="str">
        <f>IF(A!D25="","",A!D25)</f>
        <v/>
      </c>
      <c r="E26" s="285" t="str">
        <f>IF(A!AH25="","",A!AH25)</f>
        <v/>
      </c>
      <c r="F26" s="286" t="str">
        <f>IF(A!AI25="","",A!AI25)</f>
        <v/>
      </c>
      <c r="G26" s="286" t="str">
        <f t="shared" si="0"/>
        <v/>
      </c>
      <c r="H26" s="287" t="str">
        <f>IF(A!AJ25="","",A!AJ25)</f>
        <v/>
      </c>
      <c r="I26" s="285" t="str">
        <f>IF(A!AK25="","",A!AK25)</f>
        <v/>
      </c>
      <c r="J26" s="286" t="str">
        <f>IF(A!AL25="","",A!AL25)</f>
        <v/>
      </c>
      <c r="K26" s="288" t="str">
        <f>IF(A!AM25="","",A!AM25)</f>
        <v/>
      </c>
      <c r="L26" s="285" t="str">
        <f>IF(A!AH66="","",A!AH66)</f>
        <v/>
      </c>
      <c r="M26" s="286" t="str">
        <f>IF(A!AI66="","",A!AI66)</f>
        <v/>
      </c>
      <c r="N26" s="288" t="str">
        <f>IF(A!AJ66="","",A!AJ66)</f>
        <v/>
      </c>
      <c r="O26" s="289" t="str">
        <f t="shared" si="5"/>
        <v/>
      </c>
      <c r="P26" s="288" t="str">
        <f t="shared" si="2"/>
        <v/>
      </c>
      <c r="Q26" s="372"/>
      <c r="R26" s="372"/>
      <c r="S26" s="372"/>
      <c r="T26" s="372"/>
      <c r="U26" s="20"/>
      <c r="V26" s="20"/>
      <c r="W26" s="56" t="str">
        <f t="shared" si="3"/>
        <v/>
      </c>
      <c r="X26" s="56" t="str">
        <f t="shared" si="4"/>
        <v/>
      </c>
      <c r="Y26" s="20"/>
      <c r="Z26" s="20"/>
      <c r="AA26" s="20"/>
      <c r="AB26" s="20"/>
      <c r="AC26" s="20"/>
      <c r="AD26" s="20"/>
      <c r="AE26" s="20"/>
      <c r="AF26" s="20"/>
      <c r="AG26" s="21"/>
      <c r="AH26" s="21"/>
      <c r="AI26" s="21"/>
      <c r="AJ26" s="21"/>
      <c r="AK26" s="21"/>
      <c r="AL26" s="21"/>
      <c r="AM26" s="21"/>
      <c r="AN26" s="21"/>
      <c r="AO26" s="21"/>
      <c r="AP26" s="179"/>
      <c r="AQ26" s="179"/>
      <c r="AR26" s="179"/>
      <c r="AS26" s="21"/>
      <c r="AT26" s="372"/>
      <c r="AU26" s="372"/>
      <c r="AV26" s="372"/>
      <c r="AW26" s="372"/>
      <c r="AX26" s="372"/>
      <c r="AY26" s="372"/>
      <c r="AZ26" s="372"/>
      <c r="BA26" s="372"/>
      <c r="BB26" s="372"/>
      <c r="BC26" s="372"/>
      <c r="BD26" s="372"/>
    </row>
    <row r="27" spans="1:56" s="353" customFormat="1" ht="12.4" customHeight="1" x14ac:dyDescent="0.2">
      <c r="A27" s="282">
        <v>21</v>
      </c>
      <c r="B27" s="448" t="str">
        <f>IF(A!B26="","",A!B26)</f>
        <v/>
      </c>
      <c r="C27" s="283" t="str">
        <f>IF(A!C26="","",A!C26)</f>
        <v/>
      </c>
      <c r="D27" s="284" t="str">
        <f>IF(A!D26="","",A!D26)</f>
        <v/>
      </c>
      <c r="E27" s="285" t="str">
        <f>IF(A!AH26="","",A!AH26)</f>
        <v/>
      </c>
      <c r="F27" s="286" t="str">
        <f>IF(A!AI26="","",A!AI26)</f>
        <v/>
      </c>
      <c r="G27" s="286" t="str">
        <f t="shared" si="0"/>
        <v/>
      </c>
      <c r="H27" s="287" t="str">
        <f>IF(A!AJ26="","",A!AJ26)</f>
        <v/>
      </c>
      <c r="I27" s="285" t="str">
        <f>IF(A!AK26="","",A!AK26)</f>
        <v/>
      </c>
      <c r="J27" s="286" t="str">
        <f>IF(A!AL26="","",A!AL26)</f>
        <v/>
      </c>
      <c r="K27" s="288" t="str">
        <f>IF(A!AM26="","",A!AM26)</f>
        <v/>
      </c>
      <c r="L27" s="285" t="str">
        <f>IF(A!AH67="","",A!AH67)</f>
        <v/>
      </c>
      <c r="M27" s="286" t="str">
        <f>IF(A!AI67="","",A!AI67)</f>
        <v/>
      </c>
      <c r="N27" s="288" t="str">
        <f>IF(A!AJ67="","",A!AJ67)</f>
        <v/>
      </c>
      <c r="O27" s="289" t="str">
        <f t="shared" si="5"/>
        <v/>
      </c>
      <c r="P27" s="288" t="str">
        <f t="shared" si="2"/>
        <v/>
      </c>
      <c r="Q27" s="372"/>
      <c r="R27" s="372"/>
      <c r="S27" s="372"/>
      <c r="T27" s="372"/>
      <c r="U27" s="20"/>
      <c r="V27" s="20"/>
      <c r="W27" s="56" t="str">
        <f t="shared" si="3"/>
        <v/>
      </c>
      <c r="X27" s="56" t="str">
        <f t="shared" si="4"/>
        <v/>
      </c>
      <c r="Y27" s="20"/>
      <c r="Z27" s="20"/>
      <c r="AA27" s="20"/>
      <c r="AB27" s="20"/>
      <c r="AC27" s="20"/>
      <c r="AD27" s="20"/>
      <c r="AE27" s="20"/>
      <c r="AF27" s="20"/>
      <c r="AG27" s="21"/>
      <c r="AH27" s="21"/>
      <c r="AI27" s="21"/>
      <c r="AJ27" s="21"/>
      <c r="AK27" s="21"/>
      <c r="AL27" s="21"/>
      <c r="AM27" s="21"/>
      <c r="AN27" s="21"/>
      <c r="AO27" s="21"/>
      <c r="AP27" s="179"/>
      <c r="AQ27" s="179"/>
      <c r="AR27" s="179"/>
      <c r="AS27" s="21"/>
      <c r="AT27" s="372"/>
      <c r="AU27" s="372"/>
      <c r="AV27" s="372"/>
      <c r="AW27" s="372"/>
      <c r="AX27" s="372"/>
      <c r="AY27" s="372"/>
      <c r="AZ27" s="372"/>
      <c r="BA27" s="372"/>
      <c r="BB27" s="372"/>
      <c r="BC27" s="372"/>
      <c r="BD27" s="372"/>
    </row>
    <row r="28" spans="1:56" s="353" customFormat="1" ht="12.4" customHeight="1" x14ac:dyDescent="0.2">
      <c r="A28" s="282">
        <v>22</v>
      </c>
      <c r="B28" s="448" t="str">
        <f>IF(A!B27="","",A!B27)</f>
        <v/>
      </c>
      <c r="C28" s="283" t="str">
        <f>IF(A!C27="","",A!C27)</f>
        <v/>
      </c>
      <c r="D28" s="284" t="str">
        <f>IF(A!D27="","",A!D27)</f>
        <v/>
      </c>
      <c r="E28" s="285" t="str">
        <f>IF(A!AH27="","",A!AH27)</f>
        <v/>
      </c>
      <c r="F28" s="286" t="str">
        <f>IF(A!AI27="","",A!AI27)</f>
        <v/>
      </c>
      <c r="G28" s="286" t="str">
        <f t="shared" si="0"/>
        <v/>
      </c>
      <c r="H28" s="287" t="str">
        <f>IF(A!AJ27="","",A!AJ27)</f>
        <v/>
      </c>
      <c r="I28" s="285" t="str">
        <f>IF(A!AK27="","",A!AK27)</f>
        <v/>
      </c>
      <c r="J28" s="286" t="str">
        <f>IF(A!AL27="","",A!AL27)</f>
        <v/>
      </c>
      <c r="K28" s="288" t="str">
        <f>IF(A!AM27="","",A!AM27)</f>
        <v/>
      </c>
      <c r="L28" s="285" t="str">
        <f>IF(A!AH68="","",A!AH68)</f>
        <v/>
      </c>
      <c r="M28" s="286" t="str">
        <f>IF(A!AI68="","",A!AI68)</f>
        <v/>
      </c>
      <c r="N28" s="288" t="str">
        <f>IF(A!AJ68="","",A!AJ68)</f>
        <v/>
      </c>
      <c r="O28" s="289" t="str">
        <f t="shared" si="5"/>
        <v/>
      </c>
      <c r="P28" s="288" t="str">
        <f t="shared" si="2"/>
        <v/>
      </c>
      <c r="Q28" s="372"/>
      <c r="R28" s="372"/>
      <c r="S28" s="372"/>
      <c r="T28" s="372"/>
      <c r="U28" s="20"/>
      <c r="V28" s="20"/>
      <c r="W28" s="56" t="str">
        <f t="shared" si="3"/>
        <v/>
      </c>
      <c r="X28" s="56" t="str">
        <f t="shared" si="4"/>
        <v/>
      </c>
      <c r="Y28" s="20"/>
      <c r="Z28" s="20"/>
      <c r="AA28" s="20"/>
      <c r="AB28" s="20"/>
      <c r="AC28" s="20"/>
      <c r="AD28" s="20"/>
      <c r="AE28" s="20"/>
      <c r="AF28" s="20"/>
      <c r="AG28" s="21"/>
      <c r="AH28" s="21"/>
      <c r="AI28" s="21"/>
      <c r="AJ28" s="21"/>
      <c r="AK28" s="21"/>
      <c r="AL28" s="21"/>
      <c r="AM28" s="21"/>
      <c r="AN28" s="21"/>
      <c r="AO28" s="21"/>
      <c r="AP28" s="179"/>
      <c r="AQ28" s="179"/>
      <c r="AR28" s="179"/>
      <c r="AS28" s="21"/>
      <c r="AT28" s="372"/>
      <c r="AU28" s="372"/>
      <c r="AV28" s="372"/>
      <c r="AW28" s="372"/>
      <c r="AX28" s="372"/>
      <c r="AY28" s="372"/>
      <c r="AZ28" s="372"/>
      <c r="BA28" s="372"/>
      <c r="BB28" s="372"/>
      <c r="BC28" s="372"/>
      <c r="BD28" s="372"/>
    </row>
    <row r="29" spans="1:56" s="353" customFormat="1" ht="12.4" customHeight="1" x14ac:dyDescent="0.2">
      <c r="A29" s="282">
        <v>23</v>
      </c>
      <c r="B29" s="448" t="str">
        <f>IF(A!B28="","",A!B28)</f>
        <v/>
      </c>
      <c r="C29" s="283" t="str">
        <f>IF(A!C28="","",A!C28)</f>
        <v/>
      </c>
      <c r="D29" s="284" t="str">
        <f>IF(A!D28="","",A!D28)</f>
        <v/>
      </c>
      <c r="E29" s="285" t="str">
        <f>IF(A!AH28="","",A!AH28)</f>
        <v/>
      </c>
      <c r="F29" s="286" t="str">
        <f>IF(A!AI28="","",A!AI28)</f>
        <v/>
      </c>
      <c r="G29" s="286" t="str">
        <f t="shared" si="0"/>
        <v/>
      </c>
      <c r="H29" s="287" t="str">
        <f>IF(A!AJ28="","",A!AJ28)</f>
        <v/>
      </c>
      <c r="I29" s="285" t="str">
        <f>IF(A!AK28="","",A!AK28)</f>
        <v/>
      </c>
      <c r="J29" s="286" t="str">
        <f>IF(A!AL28="","",A!AL28)</f>
        <v/>
      </c>
      <c r="K29" s="288" t="str">
        <f>IF(A!AM28="","",A!AM28)</f>
        <v/>
      </c>
      <c r="L29" s="285" t="str">
        <f>IF(A!AH69="","",A!AH69)</f>
        <v/>
      </c>
      <c r="M29" s="286" t="str">
        <f>IF(A!AI69="","",A!AI69)</f>
        <v/>
      </c>
      <c r="N29" s="288" t="str">
        <f>IF(A!AJ69="","",A!AJ69)</f>
        <v/>
      </c>
      <c r="O29" s="289" t="str">
        <f t="shared" si="5"/>
        <v/>
      </c>
      <c r="P29" s="288" t="str">
        <f t="shared" si="2"/>
        <v/>
      </c>
      <c r="Q29" s="372"/>
      <c r="R29" s="372"/>
      <c r="S29" s="372"/>
      <c r="T29" s="372"/>
      <c r="U29" s="20"/>
      <c r="V29" s="20"/>
      <c r="W29" s="56" t="str">
        <f t="shared" si="3"/>
        <v/>
      </c>
      <c r="X29" s="56" t="str">
        <f t="shared" si="4"/>
        <v/>
      </c>
      <c r="Y29" s="20"/>
      <c r="Z29" s="20"/>
      <c r="AA29" s="20"/>
      <c r="AB29" s="20"/>
      <c r="AC29" s="20"/>
      <c r="AD29" s="20"/>
      <c r="AE29" s="20"/>
      <c r="AF29" s="20"/>
      <c r="AG29" s="21"/>
      <c r="AH29" s="21"/>
      <c r="AI29" s="21"/>
      <c r="AJ29" s="21"/>
      <c r="AK29" s="21"/>
      <c r="AL29" s="21"/>
      <c r="AM29" s="21"/>
      <c r="AN29" s="21"/>
      <c r="AO29" s="21"/>
      <c r="AP29" s="179"/>
      <c r="AQ29" s="179"/>
      <c r="AR29" s="179"/>
      <c r="AS29" s="21"/>
      <c r="AT29" s="372"/>
      <c r="AU29" s="372"/>
      <c r="AV29" s="372"/>
      <c r="AW29" s="372"/>
      <c r="AX29" s="372"/>
      <c r="AY29" s="372"/>
      <c r="AZ29" s="372"/>
      <c r="BA29" s="372"/>
      <c r="BB29" s="372"/>
      <c r="BC29" s="372"/>
      <c r="BD29" s="372"/>
    </row>
    <row r="30" spans="1:56" s="353" customFormat="1" ht="12.4" customHeight="1" x14ac:dyDescent="0.2">
      <c r="A30" s="282">
        <v>24</v>
      </c>
      <c r="B30" s="448" t="str">
        <f>IF(A!B29="","",A!B29)</f>
        <v/>
      </c>
      <c r="C30" s="283" t="str">
        <f>IF(A!C29="","",A!C29)</f>
        <v/>
      </c>
      <c r="D30" s="284" t="str">
        <f>IF(A!D29="","",A!D29)</f>
        <v/>
      </c>
      <c r="E30" s="285" t="str">
        <f>IF(A!AH29="","",A!AH29)</f>
        <v/>
      </c>
      <c r="F30" s="286" t="str">
        <f>IF(A!AI29="","",A!AI29)</f>
        <v/>
      </c>
      <c r="G30" s="286" t="str">
        <f t="shared" si="0"/>
        <v/>
      </c>
      <c r="H30" s="287" t="str">
        <f>IF(A!AJ29="","",A!AJ29)</f>
        <v/>
      </c>
      <c r="I30" s="285" t="str">
        <f>IF(A!AK29="","",A!AK29)</f>
        <v/>
      </c>
      <c r="J30" s="286" t="str">
        <f>IF(A!AL29="","",A!AL29)</f>
        <v/>
      </c>
      <c r="K30" s="288" t="str">
        <f>IF(A!AM29="","",A!AM29)</f>
        <v/>
      </c>
      <c r="L30" s="285" t="str">
        <f>IF(A!AH70="","",A!AH70)</f>
        <v/>
      </c>
      <c r="M30" s="286" t="str">
        <f>IF(A!AI70="","",A!AI70)</f>
        <v/>
      </c>
      <c r="N30" s="288" t="str">
        <f>IF(A!AJ70="","",A!AJ70)</f>
        <v/>
      </c>
      <c r="O30" s="289" t="str">
        <f t="shared" si="5"/>
        <v/>
      </c>
      <c r="P30" s="288" t="str">
        <f t="shared" si="2"/>
        <v/>
      </c>
      <c r="Q30" s="372"/>
      <c r="R30" s="372"/>
      <c r="S30" s="372"/>
      <c r="T30" s="372"/>
      <c r="U30" s="20"/>
      <c r="V30" s="20"/>
      <c r="W30" s="56" t="str">
        <f t="shared" si="3"/>
        <v/>
      </c>
      <c r="X30" s="56" t="str">
        <f t="shared" si="4"/>
        <v/>
      </c>
      <c r="Y30" s="20"/>
      <c r="Z30" s="20"/>
      <c r="AA30" s="20"/>
      <c r="AB30" s="20"/>
      <c r="AC30" s="20"/>
      <c r="AD30" s="20"/>
      <c r="AE30" s="20"/>
      <c r="AF30" s="20"/>
      <c r="AG30" s="21"/>
      <c r="AH30" s="21"/>
      <c r="AI30" s="21"/>
      <c r="AJ30" s="21"/>
      <c r="AK30" s="21"/>
      <c r="AL30" s="21"/>
      <c r="AM30" s="21"/>
      <c r="AN30" s="21"/>
      <c r="AO30" s="21"/>
      <c r="AP30" s="179"/>
      <c r="AQ30" s="179"/>
      <c r="AR30" s="179"/>
      <c r="AS30" s="21"/>
      <c r="AT30" s="372"/>
      <c r="AU30" s="372"/>
      <c r="AV30" s="372"/>
      <c r="AW30" s="372"/>
      <c r="AX30" s="372"/>
      <c r="AY30" s="372"/>
      <c r="AZ30" s="372"/>
      <c r="BA30" s="372"/>
      <c r="BB30" s="372"/>
      <c r="BC30" s="372"/>
      <c r="BD30" s="372"/>
    </row>
    <row r="31" spans="1:56" s="353" customFormat="1" ht="12.4" customHeight="1" x14ac:dyDescent="0.2">
      <c r="A31" s="282">
        <v>25</v>
      </c>
      <c r="B31" s="449" t="str">
        <f>IF(A!B30="","",A!B30)</f>
        <v/>
      </c>
      <c r="C31" s="283" t="str">
        <f>IF(A!C30="","",A!C30)</f>
        <v/>
      </c>
      <c r="D31" s="290" t="str">
        <f>IF(A!D30="","",A!D30)</f>
        <v/>
      </c>
      <c r="E31" s="285" t="str">
        <f>IF(A!AH30="","",A!AH30)</f>
        <v/>
      </c>
      <c r="F31" s="286" t="str">
        <f>IF(A!AI30="","",A!AI30)</f>
        <v/>
      </c>
      <c r="G31" s="286" t="str">
        <f t="shared" si="0"/>
        <v/>
      </c>
      <c r="H31" s="287" t="str">
        <f>IF(A!AJ30="","",A!AJ30)</f>
        <v/>
      </c>
      <c r="I31" s="285" t="str">
        <f>IF(A!AK30="","",A!AK30)</f>
        <v/>
      </c>
      <c r="J31" s="286" t="str">
        <f>IF(A!AL30="","",A!AL30)</f>
        <v/>
      </c>
      <c r="K31" s="288" t="str">
        <f>IF(A!AM30="","",A!AM30)</f>
        <v/>
      </c>
      <c r="L31" s="285" t="str">
        <f>IF(A!AH71="","",A!AH71)</f>
        <v/>
      </c>
      <c r="M31" s="286" t="str">
        <f>IF(A!AI71="","",A!AI71)</f>
        <v/>
      </c>
      <c r="N31" s="288" t="str">
        <f>IF(A!AJ71="","",A!AJ71)</f>
        <v/>
      </c>
      <c r="O31" s="289" t="str">
        <f t="shared" si="5"/>
        <v/>
      </c>
      <c r="P31" s="288" t="str">
        <f t="shared" si="2"/>
        <v/>
      </c>
      <c r="Q31" s="372"/>
      <c r="R31" s="372"/>
      <c r="S31" s="372"/>
      <c r="T31" s="372"/>
      <c r="U31" s="20"/>
      <c r="V31" s="20"/>
      <c r="W31" s="56" t="str">
        <f t="shared" si="3"/>
        <v/>
      </c>
      <c r="X31" s="56" t="str">
        <f t="shared" si="4"/>
        <v/>
      </c>
      <c r="Y31" s="20"/>
      <c r="Z31" s="20"/>
      <c r="AA31" s="20"/>
      <c r="AB31" s="20"/>
      <c r="AC31" s="20"/>
      <c r="AD31" s="20"/>
      <c r="AE31" s="20"/>
      <c r="AF31" s="20"/>
      <c r="AG31" s="21"/>
      <c r="AH31" s="21"/>
      <c r="AI31" s="21"/>
      <c r="AJ31" s="21"/>
      <c r="AK31" s="21"/>
      <c r="AL31" s="21"/>
      <c r="AM31" s="21"/>
      <c r="AN31" s="21"/>
      <c r="AO31" s="21"/>
      <c r="AP31" s="179"/>
      <c r="AQ31" s="179"/>
      <c r="AR31" s="179"/>
      <c r="AS31" s="21"/>
      <c r="AT31" s="372"/>
      <c r="AU31" s="372"/>
      <c r="AV31" s="372"/>
      <c r="AW31" s="372"/>
      <c r="AX31" s="372"/>
      <c r="AY31" s="372"/>
      <c r="AZ31" s="372"/>
      <c r="BA31" s="372"/>
      <c r="BB31" s="372"/>
      <c r="BC31" s="372"/>
      <c r="BD31" s="372"/>
    </row>
    <row r="32" spans="1:56" s="353" customFormat="1" ht="12.4" customHeight="1" x14ac:dyDescent="0.2">
      <c r="A32" s="282">
        <v>26</v>
      </c>
      <c r="B32" s="449" t="str">
        <f>IF(A!B31="","",A!B31)</f>
        <v/>
      </c>
      <c r="C32" s="283" t="str">
        <f>IF(A!C31="","",A!C31)</f>
        <v/>
      </c>
      <c r="D32" s="290" t="str">
        <f>IF(A!D31="","",A!D31)</f>
        <v/>
      </c>
      <c r="E32" s="285" t="str">
        <f>IF(A!AH31="","",A!AH31)</f>
        <v/>
      </c>
      <c r="F32" s="286" t="str">
        <f>IF(A!AI31="","",A!AI31)</f>
        <v/>
      </c>
      <c r="G32" s="286" t="str">
        <f t="shared" si="0"/>
        <v/>
      </c>
      <c r="H32" s="287" t="str">
        <f>IF(A!AJ31="","",A!AJ31)</f>
        <v/>
      </c>
      <c r="I32" s="285" t="str">
        <f>IF(A!AK31="","",A!AK31)</f>
        <v/>
      </c>
      <c r="J32" s="286" t="str">
        <f>IF(A!AL31="","",A!AL31)</f>
        <v/>
      </c>
      <c r="K32" s="288" t="str">
        <f>IF(A!AM31="","",A!AM31)</f>
        <v/>
      </c>
      <c r="L32" s="285" t="str">
        <f>IF(A!AH72="","",A!AH72)</f>
        <v/>
      </c>
      <c r="M32" s="286" t="str">
        <f>IF(A!AI72="","",A!AI72)</f>
        <v/>
      </c>
      <c r="N32" s="288" t="str">
        <f>IF(A!AJ72="","",A!AJ72)</f>
        <v/>
      </c>
      <c r="O32" s="289" t="str">
        <f t="shared" si="5"/>
        <v/>
      </c>
      <c r="P32" s="288" t="str">
        <f t="shared" si="2"/>
        <v/>
      </c>
      <c r="Q32" s="372"/>
      <c r="R32" s="372"/>
      <c r="S32" s="372"/>
      <c r="T32" s="372"/>
      <c r="U32" s="20"/>
      <c r="V32" s="20"/>
      <c r="W32" s="56" t="str">
        <f t="shared" si="3"/>
        <v/>
      </c>
      <c r="X32" s="56" t="str">
        <f t="shared" si="4"/>
        <v/>
      </c>
      <c r="Y32" s="20"/>
      <c r="Z32" s="20"/>
      <c r="AA32" s="20"/>
      <c r="AB32" s="20"/>
      <c r="AC32" s="20"/>
      <c r="AD32" s="20"/>
      <c r="AE32" s="20"/>
      <c r="AF32" s="20"/>
      <c r="AG32" s="21"/>
      <c r="AH32" s="21"/>
      <c r="AI32" s="21"/>
      <c r="AJ32" s="21"/>
      <c r="AK32" s="21"/>
      <c r="AL32" s="21"/>
      <c r="AM32" s="21"/>
      <c r="AN32" s="21"/>
      <c r="AO32" s="21"/>
      <c r="AP32" s="179"/>
      <c r="AQ32" s="179"/>
      <c r="AR32" s="179"/>
      <c r="AS32" s="21"/>
      <c r="AT32" s="372"/>
      <c r="AU32" s="372"/>
      <c r="AV32" s="372"/>
      <c r="AW32" s="372"/>
      <c r="AX32" s="372"/>
      <c r="AY32" s="372"/>
      <c r="AZ32" s="372"/>
      <c r="BA32" s="372"/>
      <c r="BB32" s="372"/>
      <c r="BC32" s="372"/>
      <c r="BD32" s="372"/>
    </row>
    <row r="33" spans="1:56" s="353" customFormat="1" ht="12.4" customHeight="1" x14ac:dyDescent="0.2">
      <c r="A33" s="282">
        <v>27</v>
      </c>
      <c r="B33" s="449" t="str">
        <f>IF(A!B32="","",A!B32)</f>
        <v/>
      </c>
      <c r="C33" s="283" t="str">
        <f>IF(A!C32="","",A!C32)</f>
        <v/>
      </c>
      <c r="D33" s="290" t="str">
        <f>IF(A!D32="","",A!D32)</f>
        <v/>
      </c>
      <c r="E33" s="285" t="str">
        <f>IF(A!AH32="","",A!AH32)</f>
        <v/>
      </c>
      <c r="F33" s="286" t="str">
        <f>IF(A!AI32="","",A!AI32)</f>
        <v/>
      </c>
      <c r="G33" s="286" t="str">
        <f t="shared" si="0"/>
        <v/>
      </c>
      <c r="H33" s="287" t="str">
        <f>IF(A!AJ32="","",A!AJ32)</f>
        <v/>
      </c>
      <c r="I33" s="285" t="str">
        <f>IF(A!AK32="","",A!AK32)</f>
        <v/>
      </c>
      <c r="J33" s="286" t="str">
        <f>IF(A!AL32="","",A!AL32)</f>
        <v/>
      </c>
      <c r="K33" s="288" t="str">
        <f>IF(A!AM32="","",A!AM32)</f>
        <v/>
      </c>
      <c r="L33" s="285" t="str">
        <f>IF(A!AH73="","",A!AH73)</f>
        <v/>
      </c>
      <c r="M33" s="286" t="str">
        <f>IF(A!AI73="","",A!AI73)</f>
        <v/>
      </c>
      <c r="N33" s="288" t="str">
        <f>IF(A!AJ73="","",A!AJ73)</f>
        <v/>
      </c>
      <c r="O33" s="289" t="str">
        <f t="shared" si="5"/>
        <v/>
      </c>
      <c r="P33" s="288" t="str">
        <f t="shared" si="2"/>
        <v/>
      </c>
      <c r="Q33" s="372"/>
      <c r="R33" s="372"/>
      <c r="S33" s="372"/>
      <c r="T33" s="372"/>
      <c r="U33" s="20"/>
      <c r="V33" s="20"/>
      <c r="W33" s="56" t="str">
        <f t="shared" si="3"/>
        <v/>
      </c>
      <c r="X33" s="56" t="str">
        <f t="shared" si="4"/>
        <v/>
      </c>
      <c r="Y33" s="20"/>
      <c r="Z33" s="20"/>
      <c r="AA33" s="20"/>
      <c r="AB33" s="20"/>
      <c r="AC33" s="20"/>
      <c r="AD33" s="20"/>
      <c r="AE33" s="20"/>
      <c r="AF33" s="20"/>
      <c r="AG33" s="21"/>
      <c r="AH33" s="21"/>
      <c r="AI33" s="21"/>
      <c r="AJ33" s="21"/>
      <c r="AK33" s="21"/>
      <c r="AL33" s="21"/>
      <c r="AM33" s="21"/>
      <c r="AN33" s="21"/>
      <c r="AO33" s="21"/>
      <c r="AP33" s="179"/>
      <c r="AQ33" s="179"/>
      <c r="AR33" s="179"/>
      <c r="AS33" s="21"/>
      <c r="AT33" s="372"/>
      <c r="AU33" s="372"/>
      <c r="AV33" s="372"/>
      <c r="AW33" s="372"/>
      <c r="AX33" s="372"/>
      <c r="AY33" s="372"/>
      <c r="AZ33" s="372"/>
      <c r="BA33" s="372"/>
      <c r="BB33" s="372"/>
      <c r="BC33" s="372"/>
      <c r="BD33" s="372"/>
    </row>
    <row r="34" spans="1:56" s="353" customFormat="1" ht="12.4" customHeight="1" x14ac:dyDescent="0.2">
      <c r="A34" s="282">
        <v>28</v>
      </c>
      <c r="B34" s="449" t="str">
        <f>IF(A!B33="","",A!B33)</f>
        <v/>
      </c>
      <c r="C34" s="283" t="str">
        <f>IF(A!C33="","",A!C33)</f>
        <v/>
      </c>
      <c r="D34" s="290" t="str">
        <f>IF(A!D33="","",A!D33)</f>
        <v/>
      </c>
      <c r="E34" s="285" t="str">
        <f>IF(A!AH33="","",A!AH33)</f>
        <v/>
      </c>
      <c r="F34" s="286" t="str">
        <f>IF(A!AI33="","",A!AI33)</f>
        <v/>
      </c>
      <c r="G34" s="286" t="str">
        <f t="shared" si="0"/>
        <v/>
      </c>
      <c r="H34" s="287" t="str">
        <f>IF(A!AJ33="","",A!AJ33)</f>
        <v/>
      </c>
      <c r="I34" s="285" t="str">
        <f>IF(A!AK33="","",A!AK33)</f>
        <v/>
      </c>
      <c r="J34" s="286" t="str">
        <f>IF(A!AL33="","",A!AL33)</f>
        <v/>
      </c>
      <c r="K34" s="288" t="str">
        <f>IF(A!AM33="","",A!AM33)</f>
        <v/>
      </c>
      <c r="L34" s="285" t="str">
        <f>IF(A!AH74="","",A!AH74)</f>
        <v/>
      </c>
      <c r="M34" s="286" t="str">
        <f>IF(A!AI74="","",A!AI74)</f>
        <v/>
      </c>
      <c r="N34" s="288" t="str">
        <f>IF(A!AJ74="","",A!AJ74)</f>
        <v/>
      </c>
      <c r="O34" s="289" t="str">
        <f t="shared" si="5"/>
        <v/>
      </c>
      <c r="P34" s="288" t="str">
        <f t="shared" si="2"/>
        <v/>
      </c>
      <c r="Q34" s="372"/>
      <c r="R34" s="372"/>
      <c r="S34" s="372"/>
      <c r="T34" s="372"/>
      <c r="U34" s="20"/>
      <c r="V34" s="20"/>
      <c r="W34" s="56" t="str">
        <f t="shared" si="3"/>
        <v/>
      </c>
      <c r="X34" s="56" t="str">
        <f t="shared" si="4"/>
        <v/>
      </c>
      <c r="Y34" s="20"/>
      <c r="Z34" s="20"/>
      <c r="AA34" s="20"/>
      <c r="AB34" s="20"/>
      <c r="AC34" s="20"/>
      <c r="AD34" s="20"/>
      <c r="AE34" s="20"/>
      <c r="AF34" s="20"/>
      <c r="AG34" s="21"/>
      <c r="AH34" s="21"/>
      <c r="AI34" s="21"/>
      <c r="AJ34" s="21"/>
      <c r="AK34" s="21"/>
      <c r="AL34" s="21"/>
      <c r="AM34" s="21"/>
      <c r="AN34" s="21"/>
      <c r="AO34" s="21"/>
      <c r="AP34" s="179"/>
      <c r="AQ34" s="179"/>
      <c r="AR34" s="179"/>
      <c r="AS34" s="21"/>
      <c r="AT34" s="372"/>
      <c r="AU34" s="372"/>
      <c r="AV34" s="372"/>
      <c r="AW34" s="372"/>
      <c r="AX34" s="372"/>
      <c r="AY34" s="372"/>
      <c r="AZ34" s="372"/>
      <c r="BA34" s="372"/>
      <c r="BB34" s="372"/>
      <c r="BC34" s="372"/>
      <c r="BD34" s="372"/>
    </row>
    <row r="35" spans="1:56" s="353" customFormat="1" ht="12.4" customHeight="1" x14ac:dyDescent="0.2">
      <c r="A35" s="291">
        <v>29</v>
      </c>
      <c r="B35" s="450" t="str">
        <f>IF(A!B34="","",A!B34)</f>
        <v/>
      </c>
      <c r="C35" s="292" t="str">
        <f>IF(A!C34="","",A!C34)</f>
        <v/>
      </c>
      <c r="D35" s="293" t="str">
        <f>IF(A!D34="","",A!D34)</f>
        <v/>
      </c>
      <c r="E35" s="294" t="str">
        <f>IF(A!AH34="","",A!AH34)</f>
        <v/>
      </c>
      <c r="F35" s="295" t="str">
        <f>IF(A!AI34="","",A!AI34)</f>
        <v/>
      </c>
      <c r="G35" s="295" t="str">
        <f t="shared" si="0"/>
        <v/>
      </c>
      <c r="H35" s="296" t="str">
        <f>IF(A!AJ34="","",A!AJ34)</f>
        <v/>
      </c>
      <c r="I35" s="297" t="str">
        <f>IF(A!AK34="","",A!AK34)</f>
        <v/>
      </c>
      <c r="J35" s="295" t="str">
        <f>IF(A!AL34="","",A!AL34)</f>
        <v/>
      </c>
      <c r="K35" s="298" t="str">
        <f>IF(A!AM34="","",A!AM34)</f>
        <v/>
      </c>
      <c r="L35" s="297" t="str">
        <f>IF(A!AH75="","",A!AH75)</f>
        <v/>
      </c>
      <c r="M35" s="295" t="str">
        <f>IF(A!AI75="","",A!AI75)</f>
        <v/>
      </c>
      <c r="N35" s="298" t="str">
        <f>IF(A!AJ75="","",A!AJ75)</f>
        <v/>
      </c>
      <c r="O35" s="299" t="str">
        <f t="shared" si="5"/>
        <v/>
      </c>
      <c r="P35" s="298" t="str">
        <f t="shared" si="2"/>
        <v/>
      </c>
      <c r="Q35" s="372"/>
      <c r="R35" s="372"/>
      <c r="S35" s="372"/>
      <c r="T35" s="372"/>
      <c r="U35" s="20"/>
      <c r="V35" s="20"/>
      <c r="W35" s="56" t="str">
        <f t="shared" si="3"/>
        <v/>
      </c>
      <c r="X35" s="56" t="str">
        <f t="shared" si="4"/>
        <v/>
      </c>
      <c r="Y35" s="20"/>
      <c r="Z35" s="20"/>
      <c r="AA35" s="20"/>
      <c r="AB35" s="20"/>
      <c r="AC35" s="20"/>
      <c r="AD35" s="20"/>
      <c r="AE35" s="20"/>
      <c r="AF35" s="20"/>
      <c r="AG35" s="21"/>
      <c r="AH35" s="21"/>
      <c r="AI35" s="21"/>
      <c r="AJ35" s="21"/>
      <c r="AK35" s="21"/>
      <c r="AL35" s="21"/>
      <c r="AM35" s="21"/>
      <c r="AN35" s="21"/>
      <c r="AO35" s="21"/>
      <c r="AP35" s="179"/>
      <c r="AQ35" s="179"/>
      <c r="AR35" s="179"/>
      <c r="AS35" s="21"/>
      <c r="AT35" s="372"/>
      <c r="AU35" s="372"/>
      <c r="AV35" s="372"/>
      <c r="AW35" s="372"/>
      <c r="AX35" s="372"/>
      <c r="AY35" s="372"/>
      <c r="AZ35" s="372"/>
      <c r="BA35" s="372"/>
      <c r="BB35" s="372"/>
      <c r="BC35" s="372"/>
      <c r="BD35" s="372"/>
    </row>
    <row r="36" spans="1:56" ht="4.5" customHeight="1" thickBot="1" x14ac:dyDescent="0.25">
      <c r="B36" s="301"/>
      <c r="C36" s="301"/>
      <c r="D36" s="302"/>
      <c r="E36" s="303" t="str">
        <f>IF(A!AH35="","",A!AH35)</f>
        <v/>
      </c>
      <c r="F36" s="303" t="str">
        <f>IF(A!AI35="","",A!AI35)</f>
        <v/>
      </c>
      <c r="G36" s="303"/>
      <c r="H36" s="304" t="str">
        <f>IF(A!AJ35="","",A!AJ35)</f>
        <v/>
      </c>
      <c r="I36" s="303" t="str">
        <f>IF(A!AK35="","",A!AK35)</f>
        <v/>
      </c>
      <c r="J36" s="303" t="str">
        <f>IF(A!AL35="","",A!AL35)</f>
        <v/>
      </c>
      <c r="K36" s="305" t="str">
        <f>IF(A!AM35="","",A!AM35)</f>
        <v/>
      </c>
      <c r="L36" s="301"/>
      <c r="R36" s="281" t="str">
        <f>IF(I36="","",PERCENTRANK(I$7:I$35,I36,2)*100)</f>
        <v/>
      </c>
      <c r="W36" s="56" t="str">
        <f t="shared" si="3"/>
        <v/>
      </c>
      <c r="X36" s="56" t="str">
        <f t="shared" si="4"/>
        <v/>
      </c>
      <c r="AM36" s="18"/>
    </row>
    <row r="37" spans="1:56" ht="22.5" customHeight="1" thickBot="1" x14ac:dyDescent="0.25">
      <c r="E37" s="307" t="str">
        <f>IF(A!$AH$40="","",A!$AH$40)</f>
        <v/>
      </c>
      <c r="F37" s="308" t="str">
        <f>IF(A!$AI$40="","",A!$AI$40)</f>
        <v/>
      </c>
      <c r="G37" s="308" t="str">
        <f>IF(COUNT($G$7:$G$35)=0,"",SUM($G$7:$G$35))</f>
        <v/>
      </c>
      <c r="H37" s="309" t="str">
        <f>IF(A!$AJ$40="","",A!$AJ$40)</f>
        <v/>
      </c>
      <c r="I37" s="411" t="str">
        <f>IF(A!AK40="","",A!AK40)</f>
        <v/>
      </c>
      <c r="J37" s="412" t="str">
        <f>IF(A!AL40="","",A!AL40)</f>
        <v/>
      </c>
      <c r="K37" s="413" t="str">
        <f>IF(A!AM40="","",A!AM40)</f>
        <v/>
      </c>
      <c r="L37" s="310" t="str">
        <f>IF(A!AH76="","",A!AH76)</f>
        <v/>
      </c>
      <c r="M37" s="311" t="str">
        <f>IF(A!AI76="","",A!AI76)</f>
        <v/>
      </c>
      <c r="N37" s="312" t="str">
        <f>IF(A!AJ76="","",A!AJ76)</f>
        <v/>
      </c>
      <c r="O37" s="414" t="str">
        <f t="shared" si="5"/>
        <v/>
      </c>
      <c r="X37" s="26"/>
      <c r="AM37" s="18"/>
    </row>
    <row r="38" spans="1:56" s="302" customFormat="1" x14ac:dyDescent="0.2">
      <c r="E38" s="313"/>
      <c r="F38" s="314" t="str">
        <f>IF(A!AI37="","",A!AI37)</f>
        <v/>
      </c>
      <c r="G38" s="313" t="str">
        <f>IF(A!AJ37="","",A!AJ37)</f>
        <v/>
      </c>
      <c r="H38" s="314" t="str">
        <f>IF(A!AK37="","",A!AK37)</f>
        <v/>
      </c>
      <c r="I38" s="314" t="str">
        <f>IF(A!AL37="","",A!AL37)</f>
        <v/>
      </c>
      <c r="J38" s="313" t="str">
        <f>IF(A!AM37="","",A!AM37)</f>
        <v/>
      </c>
      <c r="P38" s="315"/>
      <c r="U38" s="25"/>
      <c r="V38" s="25"/>
      <c r="W38" s="29"/>
      <c r="X38" s="29"/>
      <c r="Y38" s="25"/>
      <c r="Z38" s="25"/>
      <c r="AA38" s="25"/>
      <c r="AB38" s="25"/>
      <c r="AC38" s="25"/>
      <c r="AD38" s="25"/>
      <c r="AE38" s="25"/>
      <c r="AF38" s="25"/>
      <c r="AG38" s="25"/>
      <c r="AH38" s="25"/>
      <c r="AI38" s="25"/>
      <c r="AJ38" s="25"/>
      <c r="AK38" s="25"/>
      <c r="AL38" s="25"/>
      <c r="AM38" s="25"/>
      <c r="AN38" s="25"/>
      <c r="AO38" s="25"/>
      <c r="AP38" s="180"/>
      <c r="AQ38" s="180"/>
      <c r="AR38" s="180"/>
      <c r="AS38" s="25"/>
    </row>
    <row r="39" spans="1:56" s="316" customFormat="1" x14ac:dyDescent="0.2">
      <c r="D39" s="317" t="s">
        <v>114</v>
      </c>
      <c r="E39" s="314">
        <f>SUM(E$7:E$35)</f>
        <v>0</v>
      </c>
      <c r="F39" s="314">
        <f t="shared" ref="F39:N39" si="6">SUM(F$7:F$35)</f>
        <v>0</v>
      </c>
      <c r="G39" s="314">
        <f t="shared" si="6"/>
        <v>0</v>
      </c>
      <c r="H39" s="314">
        <f t="shared" si="6"/>
        <v>0</v>
      </c>
      <c r="I39" s="314">
        <f t="shared" si="6"/>
        <v>0</v>
      </c>
      <c r="J39" s="314">
        <f t="shared" si="6"/>
        <v>0</v>
      </c>
      <c r="K39" s="314">
        <f t="shared" si="6"/>
        <v>0</v>
      </c>
      <c r="L39" s="314">
        <f t="shared" si="6"/>
        <v>0</v>
      </c>
      <c r="M39" s="314">
        <f t="shared" si="6"/>
        <v>0</v>
      </c>
      <c r="N39" s="314">
        <f t="shared" si="6"/>
        <v>0</v>
      </c>
      <c r="P39" s="318"/>
      <c r="U39" s="68"/>
      <c r="V39" s="68"/>
      <c r="W39" s="69"/>
      <c r="X39" s="69"/>
      <c r="Y39" s="68"/>
      <c r="Z39" s="68"/>
      <c r="AA39" s="68"/>
      <c r="AB39" s="68"/>
      <c r="AC39" s="68"/>
      <c r="AD39" s="68"/>
      <c r="AE39" s="68"/>
      <c r="AF39" s="68"/>
      <c r="AG39" s="68"/>
      <c r="AH39" s="68"/>
      <c r="AI39" s="68"/>
      <c r="AJ39" s="68"/>
      <c r="AK39" s="68"/>
      <c r="AL39" s="68"/>
      <c r="AM39" s="68"/>
      <c r="AN39" s="68"/>
      <c r="AO39" s="68"/>
      <c r="AP39" s="28"/>
      <c r="AQ39" s="28"/>
      <c r="AR39" s="28"/>
      <c r="AS39" s="68"/>
    </row>
    <row r="40" spans="1:56" s="302" customFormat="1" x14ac:dyDescent="0.2">
      <c r="D40" s="317" t="s">
        <v>115</v>
      </c>
      <c r="E40" s="319" t="str">
        <f>IF(E39=0,"",AVERAGE(E$7:E$35))</f>
        <v/>
      </c>
      <c r="F40" s="319" t="str">
        <f t="shared" ref="F40:N40" si="7">IF(F39=0,"",AVERAGE(F$7:F$35))</f>
        <v/>
      </c>
      <c r="G40" s="319" t="str">
        <f t="shared" si="7"/>
        <v/>
      </c>
      <c r="H40" s="319" t="str">
        <f t="shared" si="7"/>
        <v/>
      </c>
      <c r="I40" s="319" t="str">
        <f t="shared" si="7"/>
        <v/>
      </c>
      <c r="J40" s="319" t="str">
        <f t="shared" si="7"/>
        <v/>
      </c>
      <c r="K40" s="319" t="str">
        <f t="shared" si="7"/>
        <v/>
      </c>
      <c r="L40" s="319" t="str">
        <f t="shared" si="7"/>
        <v/>
      </c>
      <c r="M40" s="319" t="str">
        <f t="shared" si="7"/>
        <v/>
      </c>
      <c r="N40" s="319" t="str">
        <f t="shared" si="7"/>
        <v/>
      </c>
      <c r="P40" s="315"/>
      <c r="U40" s="25"/>
      <c r="V40" s="25"/>
      <c r="W40" s="29"/>
      <c r="X40" s="29"/>
      <c r="Y40" s="25"/>
      <c r="Z40" s="25"/>
      <c r="AA40" s="25"/>
      <c r="AB40" s="25"/>
      <c r="AC40" s="25"/>
      <c r="AD40" s="25"/>
      <c r="AE40" s="25"/>
      <c r="AF40" s="25"/>
      <c r="AG40" s="25"/>
      <c r="AH40" s="25"/>
      <c r="AI40" s="25"/>
      <c r="AJ40" s="25"/>
      <c r="AK40" s="25"/>
      <c r="AL40" s="25"/>
      <c r="AM40" s="25"/>
      <c r="AN40" s="25"/>
      <c r="AO40" s="25"/>
      <c r="AP40" s="180"/>
      <c r="AQ40" s="180"/>
      <c r="AR40" s="180"/>
      <c r="AS40" s="25"/>
    </row>
    <row r="41" spans="1:56" x14ac:dyDescent="0.2">
      <c r="D41" s="317" t="s">
        <v>116</v>
      </c>
      <c r="E41" s="319" t="str">
        <f>IF(E39=0,"",STDEV(E$7:E$35))</f>
        <v/>
      </c>
      <c r="F41" s="319" t="str">
        <f t="shared" ref="F41:N41" si="8">IF(F39=0,"",STDEV(F$7:F$35))</f>
        <v/>
      </c>
      <c r="G41" s="319" t="str">
        <f t="shared" si="8"/>
        <v/>
      </c>
      <c r="H41" s="319" t="str">
        <f t="shared" si="8"/>
        <v/>
      </c>
      <c r="I41" s="319" t="str">
        <f t="shared" si="8"/>
        <v/>
      </c>
      <c r="J41" s="319" t="str">
        <f t="shared" si="8"/>
        <v/>
      </c>
      <c r="K41" s="319" t="str">
        <f t="shared" si="8"/>
        <v/>
      </c>
      <c r="L41" s="319" t="str">
        <f t="shared" si="8"/>
        <v/>
      </c>
      <c r="M41" s="319" t="str">
        <f t="shared" si="8"/>
        <v/>
      </c>
      <c r="N41" s="319" t="str">
        <f t="shared" si="8"/>
        <v/>
      </c>
    </row>
    <row r="42" spans="1:56" x14ac:dyDescent="0.2">
      <c r="D42" s="317" t="s">
        <v>117</v>
      </c>
      <c r="E42" s="314">
        <f>MAX(E$7:E$35)</f>
        <v>0</v>
      </c>
      <c r="F42" s="314">
        <f t="shared" ref="F42:N42" si="9">MAX(F$7:F$35)</f>
        <v>0</v>
      </c>
      <c r="G42" s="314">
        <f t="shared" si="9"/>
        <v>0</v>
      </c>
      <c r="H42" s="314">
        <f t="shared" si="9"/>
        <v>0</v>
      </c>
      <c r="I42" s="314">
        <f t="shared" si="9"/>
        <v>0</v>
      </c>
      <c r="J42" s="314">
        <f t="shared" si="9"/>
        <v>0</v>
      </c>
      <c r="K42" s="314">
        <f t="shared" si="9"/>
        <v>0</v>
      </c>
      <c r="L42" s="314">
        <f t="shared" si="9"/>
        <v>0</v>
      </c>
      <c r="M42" s="314">
        <f t="shared" si="9"/>
        <v>0</v>
      </c>
      <c r="N42" s="314">
        <f t="shared" si="9"/>
        <v>0</v>
      </c>
    </row>
    <row r="43" spans="1:56" x14ac:dyDescent="0.2">
      <c r="D43" s="317" t="s">
        <v>118</v>
      </c>
      <c r="E43" s="314">
        <f>MIN(E$7:E$35)</f>
        <v>0</v>
      </c>
      <c r="F43" s="314">
        <f t="shared" ref="F43:N43" si="10">MIN(F$7:F$35)</f>
        <v>0</v>
      </c>
      <c r="G43" s="314">
        <f t="shared" si="10"/>
        <v>0</v>
      </c>
      <c r="H43" s="314">
        <f t="shared" si="10"/>
        <v>0</v>
      </c>
      <c r="I43" s="314">
        <f t="shared" si="10"/>
        <v>0</v>
      </c>
      <c r="J43" s="314">
        <f t="shared" si="10"/>
        <v>0</v>
      </c>
      <c r="K43" s="314">
        <f t="shared" si="10"/>
        <v>0</v>
      </c>
      <c r="L43" s="314">
        <f t="shared" si="10"/>
        <v>0</v>
      </c>
      <c r="M43" s="314">
        <f t="shared" si="10"/>
        <v>0</v>
      </c>
      <c r="N43" s="314">
        <f t="shared" si="10"/>
        <v>0</v>
      </c>
    </row>
    <row r="44" spans="1:56" x14ac:dyDescent="0.2">
      <c r="D44" s="317" t="s">
        <v>119</v>
      </c>
      <c r="E44" s="319" t="str">
        <f>IF(E39=0,"",E41*100/E40)</f>
        <v/>
      </c>
      <c r="F44" s="319" t="str">
        <f t="shared" ref="F44:N44" si="11">IF(F39=0,"",F41*100/F40)</f>
        <v/>
      </c>
      <c r="G44" s="319" t="str">
        <f t="shared" si="11"/>
        <v/>
      </c>
      <c r="H44" s="319" t="str">
        <f t="shared" si="11"/>
        <v/>
      </c>
      <c r="I44" s="319" t="str">
        <f t="shared" si="11"/>
        <v/>
      </c>
      <c r="J44" s="319" t="str">
        <f t="shared" si="11"/>
        <v/>
      </c>
      <c r="K44" s="319" t="str">
        <f t="shared" si="11"/>
        <v/>
      </c>
      <c r="L44" s="319" t="str">
        <f t="shared" si="11"/>
        <v/>
      </c>
      <c r="M44" s="319" t="str">
        <f t="shared" si="11"/>
        <v/>
      </c>
      <c r="N44" s="319" t="str">
        <f t="shared" si="11"/>
        <v/>
      </c>
    </row>
    <row r="45" spans="1:56" s="253" customFormat="1" ht="22.5" customHeight="1" x14ac:dyDescent="0.2">
      <c r="D45" s="254"/>
      <c r="E45" s="320" t="s">
        <v>121</v>
      </c>
      <c r="F45" s="320" t="s">
        <v>122</v>
      </c>
      <c r="G45" s="320" t="s">
        <v>35</v>
      </c>
      <c r="H45" s="321" t="s">
        <v>224</v>
      </c>
      <c r="I45" s="320" t="s">
        <v>90</v>
      </c>
      <c r="J45" s="320" t="s">
        <v>123</v>
      </c>
      <c r="K45" s="321" t="s">
        <v>225</v>
      </c>
      <c r="L45" s="320" t="s">
        <v>229</v>
      </c>
      <c r="M45" s="320" t="s">
        <v>32</v>
      </c>
      <c r="N45" s="321" t="s">
        <v>120</v>
      </c>
      <c r="O45" s="322"/>
      <c r="P45" s="322"/>
      <c r="Q45" s="254"/>
      <c r="R45" s="254"/>
      <c r="S45" s="254"/>
      <c r="T45" s="254"/>
      <c r="U45" s="13"/>
      <c r="V45" s="13"/>
      <c r="W45" s="72"/>
      <c r="X45" s="215"/>
      <c r="Y45" s="13"/>
      <c r="Z45" s="13"/>
      <c r="AA45" s="13"/>
      <c r="AB45" s="13"/>
      <c r="AC45" s="13"/>
      <c r="AD45" s="13"/>
      <c r="AE45" s="13"/>
      <c r="AF45" s="13"/>
      <c r="AG45" s="13"/>
      <c r="AH45" s="13"/>
      <c r="AI45" s="13"/>
      <c r="AJ45" s="13"/>
      <c r="AK45" s="13"/>
      <c r="AL45" s="13"/>
      <c r="AM45" s="14"/>
      <c r="AN45" s="14"/>
      <c r="AO45" s="14"/>
      <c r="AP45" s="179"/>
      <c r="AQ45" s="179"/>
      <c r="AR45" s="179"/>
      <c r="AS45" s="14"/>
    </row>
    <row r="47" spans="1:56" x14ac:dyDescent="0.2">
      <c r="D47" s="317" t="s">
        <v>126</v>
      </c>
      <c r="E47" s="323" t="str">
        <f>IF(E39=0,"",E40+E41)</f>
        <v/>
      </c>
      <c r="F47" s="323" t="str">
        <f t="shared" ref="F47:N47" si="12">IF(F39=0,"",F40+F41)</f>
        <v/>
      </c>
      <c r="G47" s="323" t="str">
        <f t="shared" si="12"/>
        <v/>
      </c>
      <c r="H47" s="323" t="str">
        <f t="shared" si="12"/>
        <v/>
      </c>
      <c r="I47" s="323" t="str">
        <f t="shared" si="12"/>
        <v/>
      </c>
      <c r="J47" s="323" t="str">
        <f t="shared" si="12"/>
        <v/>
      </c>
      <c r="K47" s="323" t="str">
        <f t="shared" si="12"/>
        <v/>
      </c>
      <c r="L47" s="323" t="str">
        <f t="shared" si="12"/>
        <v/>
      </c>
      <c r="M47" s="323" t="str">
        <f t="shared" si="12"/>
        <v/>
      </c>
      <c r="N47" s="323" t="str">
        <f t="shared" si="12"/>
        <v/>
      </c>
    </row>
    <row r="48" spans="1:56" x14ac:dyDescent="0.2">
      <c r="D48" s="317" t="s">
        <v>124</v>
      </c>
      <c r="E48" s="323" t="str">
        <f>IF(E39=0,"",E40-E41)</f>
        <v/>
      </c>
      <c r="F48" s="323" t="str">
        <f t="shared" ref="F48:N48" si="13">IF(F39=0,"",F40-F41)</f>
        <v/>
      </c>
      <c r="G48" s="323" t="str">
        <f t="shared" si="13"/>
        <v/>
      </c>
      <c r="H48" s="323" t="str">
        <f t="shared" si="13"/>
        <v/>
      </c>
      <c r="I48" s="323" t="str">
        <f t="shared" si="13"/>
        <v/>
      </c>
      <c r="J48" s="323" t="str">
        <f t="shared" si="13"/>
        <v/>
      </c>
      <c r="K48" s="323" t="str">
        <f t="shared" si="13"/>
        <v/>
      </c>
      <c r="L48" s="323" t="str">
        <f t="shared" si="13"/>
        <v/>
      </c>
      <c r="M48" s="323" t="str">
        <f t="shared" si="13"/>
        <v/>
      </c>
      <c r="N48" s="323" t="str">
        <f t="shared" si="13"/>
        <v/>
      </c>
    </row>
    <row r="49" spans="1:45" x14ac:dyDescent="0.2">
      <c r="D49" s="317" t="s">
        <v>125</v>
      </c>
      <c r="E49" s="324">
        <v>0</v>
      </c>
      <c r="F49" s="324">
        <v>0</v>
      </c>
      <c r="G49" s="324">
        <v>0</v>
      </c>
      <c r="H49" s="324">
        <v>0</v>
      </c>
      <c r="I49" s="324">
        <v>0</v>
      </c>
      <c r="J49" s="324">
        <v>0</v>
      </c>
      <c r="K49" s="324">
        <v>0</v>
      </c>
      <c r="L49" s="324">
        <v>0</v>
      </c>
      <c r="M49" s="324">
        <v>0</v>
      </c>
      <c r="N49" s="324">
        <v>0</v>
      </c>
    </row>
    <row r="51" spans="1:45" s="253" customFormat="1" x14ac:dyDescent="0.2">
      <c r="D51" s="254"/>
      <c r="E51" s="325" t="s">
        <v>157</v>
      </c>
      <c r="F51" s="326" t="s">
        <v>158</v>
      </c>
      <c r="G51" s="325"/>
      <c r="H51" s="326" t="s">
        <v>158</v>
      </c>
      <c r="I51" s="325" t="s">
        <v>157</v>
      </c>
      <c r="J51" s="326" t="s">
        <v>158</v>
      </c>
      <c r="K51" s="326" t="s">
        <v>158</v>
      </c>
      <c r="L51" s="325" t="s">
        <v>157</v>
      </c>
      <c r="M51" s="325"/>
      <c r="N51" s="325"/>
      <c r="P51" s="325"/>
      <c r="Q51" s="254"/>
      <c r="R51" s="254"/>
      <c r="S51" s="254"/>
      <c r="T51" s="254"/>
      <c r="U51" s="13"/>
      <c r="V51" s="13"/>
      <c r="W51" s="72"/>
      <c r="X51" s="215"/>
      <c r="Y51" s="13"/>
      <c r="Z51" s="13"/>
      <c r="AA51" s="13"/>
      <c r="AB51" s="13"/>
      <c r="AC51" s="13"/>
      <c r="AD51" s="13"/>
      <c r="AE51" s="13"/>
      <c r="AF51" s="13"/>
      <c r="AG51" s="13"/>
      <c r="AH51" s="13"/>
      <c r="AI51" s="13"/>
      <c r="AJ51" s="13"/>
      <c r="AK51" s="13"/>
      <c r="AL51" s="13"/>
      <c r="AM51" s="14"/>
      <c r="AN51" s="14"/>
      <c r="AO51" s="14"/>
      <c r="AP51" s="179"/>
      <c r="AQ51" s="179"/>
      <c r="AR51" s="179"/>
      <c r="AS51" s="14"/>
    </row>
    <row r="52" spans="1:45" ht="24" x14ac:dyDescent="0.2">
      <c r="A52" s="268" t="s">
        <v>0</v>
      </c>
      <c r="B52" s="269" t="s">
        <v>134</v>
      </c>
      <c r="C52" s="270" t="s">
        <v>166</v>
      </c>
      <c r="D52" s="271" t="s">
        <v>130</v>
      </c>
      <c r="E52" s="399" t="s">
        <v>148</v>
      </c>
      <c r="F52" s="400" t="s">
        <v>149</v>
      </c>
      <c r="G52" s="401" t="s">
        <v>138</v>
      </c>
      <c r="H52" s="402" t="s">
        <v>150</v>
      </c>
      <c r="I52" s="327" t="s">
        <v>151</v>
      </c>
      <c r="J52" s="328" t="s">
        <v>152</v>
      </c>
      <c r="K52" s="402" t="s">
        <v>153</v>
      </c>
      <c r="L52" s="399" t="s">
        <v>154</v>
      </c>
      <c r="M52" s="400" t="s">
        <v>155</v>
      </c>
      <c r="N52" s="402" t="s">
        <v>156</v>
      </c>
      <c r="O52" s="329" t="s">
        <v>159</v>
      </c>
      <c r="P52" s="330" t="s">
        <v>160</v>
      </c>
      <c r="Q52" s="331" t="s">
        <v>161</v>
      </c>
    </row>
    <row r="53" spans="1:45" x14ac:dyDescent="0.2">
      <c r="A53" s="273">
        <v>1</v>
      </c>
      <c r="B53" s="447" t="str">
        <f>IF(A!B$6="","",A!B$6)</f>
        <v/>
      </c>
      <c r="C53" s="274" t="str">
        <f>IF(A!C$6="","",A!C$6)</f>
        <v/>
      </c>
      <c r="D53" s="279" t="str">
        <f>IF(A!D$6="","",A!D$6)</f>
        <v/>
      </c>
      <c r="E53" s="332" t="str">
        <f>IF(E7="","",IF(E7&gt;E$47,"A",IF(E7&gt;E$48,"B","C")))</f>
        <v/>
      </c>
      <c r="F53" s="274" t="str">
        <f>IF(F7="","",IF(F7&gt;F$47,"C",IF(F7&gt;F$48,"B","A")))</f>
        <v/>
      </c>
      <c r="G53" s="274" t="str">
        <f t="shared" ref="G53:G69" si="14">IF(G7="","",IF(G7&gt;G$47,"A",IF(G7&gt;G$48,"B","C")))</f>
        <v/>
      </c>
      <c r="H53" s="279" t="str">
        <f>IF(H7="","",IF(H7&gt;H$47,"C",IF(H7&gt;H$48,"B","A")))</f>
        <v/>
      </c>
      <c r="I53" s="332" t="str">
        <f t="shared" ref="I53:I69" si="15">IF(I7="","",IF(I7&gt;I$47,"A",IF(I7&gt;I$48,"B","C")))</f>
        <v/>
      </c>
      <c r="J53" s="274" t="str">
        <f t="shared" ref="J53:K81" si="16">IF(J7="","",IF(J7&gt;J$47,"C",IF(J7&gt;J$48,"B","A")))</f>
        <v/>
      </c>
      <c r="K53" s="279" t="str">
        <f t="shared" si="16"/>
        <v/>
      </c>
      <c r="L53" s="332" t="str">
        <f t="shared" ref="L53:N69" si="17">IF(L7="","",IF(L7&gt;L$47,"A",IF(L7&gt;L$48,"B","C")))</f>
        <v/>
      </c>
      <c r="M53" s="274" t="str">
        <f t="shared" si="17"/>
        <v/>
      </c>
      <c r="N53" s="279" t="str">
        <f t="shared" si="17"/>
        <v/>
      </c>
      <c r="O53" s="332" t="str">
        <f>IF($B53="","",COUNTIF($E53:$N53,"A")*100/$Q53)</f>
        <v/>
      </c>
      <c r="P53" s="274" t="str">
        <f>IF($B53="","",COUNTIF($E53:$N53,"C")*100/$Q53)</f>
        <v/>
      </c>
      <c r="Q53" s="279" t="str">
        <f>IF($B53="","",COUNTIF($E53:$N53,"A")+COUNTIF($E53:$N53,"B")+COUNTIF($E53:$N53,"C"))</f>
        <v/>
      </c>
      <c r="U53" s="235" t="s">
        <v>168</v>
      </c>
      <c r="V53" s="235" t="s">
        <v>166</v>
      </c>
      <c r="W53" s="238"/>
      <c r="X53" s="239"/>
      <c r="Y53"/>
      <c r="Z53" s="235" t="s">
        <v>168</v>
      </c>
      <c r="AA53" s="235" t="s">
        <v>166</v>
      </c>
      <c r="AB53" s="236"/>
      <c r="AC53" s="237"/>
      <c r="AD53"/>
      <c r="AE53" s="235" t="s">
        <v>168</v>
      </c>
      <c r="AF53" s="74" t="s">
        <v>166</v>
      </c>
      <c r="AG53" s="75"/>
      <c r="AH53" s="76"/>
      <c r="AJ53" s="73"/>
      <c r="AK53" s="235" t="s">
        <v>166</v>
      </c>
      <c r="AL53" s="236"/>
      <c r="AM53" s="237"/>
      <c r="AN53"/>
    </row>
    <row r="54" spans="1:45" x14ac:dyDescent="0.2">
      <c r="A54" s="282">
        <v>2</v>
      </c>
      <c r="B54" s="448" t="str">
        <f>IF(A!B$7="","",A!B$7)</f>
        <v/>
      </c>
      <c r="C54" s="283" t="str">
        <f>IF(A!C$7="","",A!C$7)</f>
        <v/>
      </c>
      <c r="D54" s="288" t="str">
        <f>IF(A!D$7="","",A!D$7)</f>
        <v/>
      </c>
      <c r="E54" s="333" t="str">
        <f t="shared" ref="E54:E69" si="18">IF(E8="","",IF(E8&gt;E$47,"A",IF(E8&gt;E$48,"B","C")))</f>
        <v/>
      </c>
      <c r="F54" s="283" t="str">
        <f t="shared" ref="F54:H81" si="19">IF(F8="","",IF(F8&gt;F$47,"C",IF(F8&gt;F$48,"B","A")))</f>
        <v/>
      </c>
      <c r="G54" s="283" t="str">
        <f t="shared" si="14"/>
        <v/>
      </c>
      <c r="H54" s="288" t="str">
        <f t="shared" si="19"/>
        <v/>
      </c>
      <c r="I54" s="333" t="str">
        <f t="shared" si="15"/>
        <v/>
      </c>
      <c r="J54" s="283" t="str">
        <f t="shared" si="16"/>
        <v/>
      </c>
      <c r="K54" s="288" t="str">
        <f t="shared" si="16"/>
        <v/>
      </c>
      <c r="L54" s="333" t="str">
        <f t="shared" si="17"/>
        <v/>
      </c>
      <c r="M54" s="283" t="str">
        <f t="shared" si="17"/>
        <v/>
      </c>
      <c r="N54" s="288" t="str">
        <f t="shared" si="17"/>
        <v/>
      </c>
      <c r="O54" s="333" t="str">
        <f t="shared" ref="O54:O81" si="20">IF($B54="","",COUNTIF($E54:$N54,"A")*100/$Q54)</f>
        <v/>
      </c>
      <c r="P54" s="283" t="str">
        <f t="shared" ref="P54:P81" si="21">IF($B54="","",COUNTIF($E54:$N54,"C")*100/$Q54)</f>
        <v/>
      </c>
      <c r="Q54" s="288" t="str">
        <f t="shared" ref="Q54:Q81" si="22">IF(B54="","",COUNTIF($E54:$N54,"A")+COUNTIF($E54:$N54,"B")+COUNTIF($E54:$N54,"C"))</f>
        <v/>
      </c>
      <c r="U54" s="235" t="s">
        <v>148</v>
      </c>
      <c r="V54" s="78" t="s">
        <v>56</v>
      </c>
      <c r="W54" s="79" t="s">
        <v>57</v>
      </c>
      <c r="X54" s="80" t="s">
        <v>162</v>
      </c>
      <c r="Y54"/>
      <c r="Z54" s="235" t="s">
        <v>151</v>
      </c>
      <c r="AA54" s="78" t="s">
        <v>56</v>
      </c>
      <c r="AB54" s="79" t="s">
        <v>57</v>
      </c>
      <c r="AC54" s="80" t="s">
        <v>162</v>
      </c>
      <c r="AD54"/>
      <c r="AE54" s="74" t="s">
        <v>155</v>
      </c>
      <c r="AF54" s="78" t="s">
        <v>56</v>
      </c>
      <c r="AG54" s="79" t="s">
        <v>57</v>
      </c>
      <c r="AH54" s="80" t="s">
        <v>162</v>
      </c>
      <c r="AJ54" s="235" t="s">
        <v>175</v>
      </c>
      <c r="AK54" s="78" t="s">
        <v>56</v>
      </c>
      <c r="AL54" s="79" t="s">
        <v>57</v>
      </c>
      <c r="AM54" s="80" t="s">
        <v>162</v>
      </c>
      <c r="AN54"/>
      <c r="AP54" s="70" t="s">
        <v>190</v>
      </c>
      <c r="AQ54" s="70" t="s">
        <v>191</v>
      </c>
      <c r="AR54" s="70" t="s">
        <v>176</v>
      </c>
    </row>
    <row r="55" spans="1:45" x14ac:dyDescent="0.2">
      <c r="A55" s="282">
        <v>3</v>
      </c>
      <c r="B55" s="448" t="str">
        <f>IF(A!B$8="","",A!B$8)</f>
        <v/>
      </c>
      <c r="C55" s="283" t="str">
        <f>IF(A!C$8="","",A!C$8)</f>
        <v/>
      </c>
      <c r="D55" s="288" t="str">
        <f>IF(A!D$8="","",A!D$8)</f>
        <v/>
      </c>
      <c r="E55" s="333" t="str">
        <f t="shared" si="18"/>
        <v/>
      </c>
      <c r="F55" s="283" t="str">
        <f t="shared" si="19"/>
        <v/>
      </c>
      <c r="G55" s="283" t="str">
        <f t="shared" si="14"/>
        <v/>
      </c>
      <c r="H55" s="288" t="str">
        <f t="shared" si="19"/>
        <v/>
      </c>
      <c r="I55" s="333" t="str">
        <f t="shared" si="15"/>
        <v/>
      </c>
      <c r="J55" s="283" t="str">
        <f t="shared" si="16"/>
        <v/>
      </c>
      <c r="K55" s="288" t="str">
        <f t="shared" si="16"/>
        <v/>
      </c>
      <c r="L55" s="333" t="str">
        <f t="shared" si="17"/>
        <v/>
      </c>
      <c r="M55" s="283" t="str">
        <f t="shared" si="17"/>
        <v/>
      </c>
      <c r="N55" s="288" t="str">
        <f t="shared" si="17"/>
        <v/>
      </c>
      <c r="O55" s="333" t="str">
        <f t="shared" si="20"/>
        <v/>
      </c>
      <c r="P55" s="283" t="str">
        <f t="shared" si="21"/>
        <v/>
      </c>
      <c r="Q55" s="288" t="str">
        <f t="shared" si="22"/>
        <v/>
      </c>
      <c r="U55" s="73" t="s">
        <v>163</v>
      </c>
      <c r="V55" s="81"/>
      <c r="W55" s="82">
        <v>2</v>
      </c>
      <c r="X55" s="83">
        <v>2</v>
      </c>
      <c r="Y55"/>
      <c r="Z55" s="73" t="s">
        <v>163</v>
      </c>
      <c r="AA55" s="81">
        <v>1</v>
      </c>
      <c r="AB55" s="82">
        <v>1</v>
      </c>
      <c r="AC55" s="83">
        <v>2</v>
      </c>
      <c r="AD55"/>
      <c r="AE55" s="73" t="s">
        <v>163</v>
      </c>
      <c r="AF55" s="81"/>
      <c r="AG55" s="82">
        <v>2</v>
      </c>
      <c r="AH55" s="83">
        <v>2</v>
      </c>
      <c r="AJ55" s="73" t="s">
        <v>177</v>
      </c>
      <c r="AK55" s="172">
        <v>6.666666666666667</v>
      </c>
      <c r="AL55" s="173">
        <v>7</v>
      </c>
      <c r="AM55" s="174">
        <v>6.9333333333333336</v>
      </c>
      <c r="AN55"/>
      <c r="AO55" s="178" t="s">
        <v>148</v>
      </c>
      <c r="AP55" s="71">
        <f>AK55</f>
        <v>6.666666666666667</v>
      </c>
      <c r="AQ55" s="71">
        <f>AL55</f>
        <v>7</v>
      </c>
      <c r="AR55" s="71">
        <f>AM55</f>
        <v>6.9333333333333336</v>
      </c>
    </row>
    <row r="56" spans="1:45" x14ac:dyDescent="0.2">
      <c r="A56" s="282">
        <v>4</v>
      </c>
      <c r="B56" s="448" t="str">
        <f>IF(A!B$9="","",A!B$9)</f>
        <v/>
      </c>
      <c r="C56" s="283" t="str">
        <f>IF(A!C$9="","",A!C$9)</f>
        <v/>
      </c>
      <c r="D56" s="288" t="str">
        <f>IF(A!D$9="","",A!D$9)</f>
        <v/>
      </c>
      <c r="E56" s="333" t="str">
        <f t="shared" si="18"/>
        <v/>
      </c>
      <c r="F56" s="283" t="str">
        <f t="shared" si="19"/>
        <v/>
      </c>
      <c r="G56" s="283" t="str">
        <f t="shared" si="14"/>
        <v/>
      </c>
      <c r="H56" s="288" t="str">
        <f t="shared" si="19"/>
        <v/>
      </c>
      <c r="I56" s="333" t="str">
        <f t="shared" si="15"/>
        <v/>
      </c>
      <c r="J56" s="283" t="str">
        <f t="shared" si="16"/>
        <v/>
      </c>
      <c r="K56" s="288" t="str">
        <f t="shared" si="16"/>
        <v/>
      </c>
      <c r="L56" s="333" t="str">
        <f t="shared" si="17"/>
        <v/>
      </c>
      <c r="M56" s="283" t="str">
        <f t="shared" si="17"/>
        <v/>
      </c>
      <c r="N56" s="288" t="str">
        <f t="shared" si="17"/>
        <v/>
      </c>
      <c r="O56" s="333" t="str">
        <f t="shared" si="20"/>
        <v/>
      </c>
      <c r="P56" s="283" t="str">
        <f t="shared" si="21"/>
        <v/>
      </c>
      <c r="Q56" s="288" t="str">
        <f t="shared" si="22"/>
        <v/>
      </c>
      <c r="U56" s="77" t="s">
        <v>164</v>
      </c>
      <c r="V56" s="84">
        <v>3</v>
      </c>
      <c r="W56" s="85">
        <v>8</v>
      </c>
      <c r="X56" s="86">
        <v>11</v>
      </c>
      <c r="Y56"/>
      <c r="Z56" s="77" t="s">
        <v>164</v>
      </c>
      <c r="AA56" s="84">
        <v>2</v>
      </c>
      <c r="AB56" s="85">
        <v>8</v>
      </c>
      <c r="AC56" s="86">
        <v>10</v>
      </c>
      <c r="AD56"/>
      <c r="AE56" s="77" t="s">
        <v>164</v>
      </c>
      <c r="AF56" s="84">
        <v>3</v>
      </c>
      <c r="AG56" s="85">
        <v>7</v>
      </c>
      <c r="AH56" s="86">
        <v>10</v>
      </c>
      <c r="AJ56" s="77" t="s">
        <v>178</v>
      </c>
      <c r="AK56" s="175">
        <v>4.333333333333333</v>
      </c>
      <c r="AL56" s="176">
        <v>3.4166666666666665</v>
      </c>
      <c r="AM56" s="177">
        <v>3.6</v>
      </c>
      <c r="AN56"/>
      <c r="AO56" s="178" t="s">
        <v>149</v>
      </c>
      <c r="AP56" s="71">
        <f t="shared" ref="AP56:AP65" si="23">AK56</f>
        <v>4.333333333333333</v>
      </c>
      <c r="AQ56" s="71">
        <f t="shared" ref="AQ56:AQ65" si="24">AL56</f>
        <v>3.4166666666666665</v>
      </c>
      <c r="AR56" s="71">
        <f t="shared" ref="AR56:AR65" si="25">AM56</f>
        <v>3.6</v>
      </c>
    </row>
    <row r="57" spans="1:45" x14ac:dyDescent="0.2">
      <c r="A57" s="282">
        <v>5</v>
      </c>
      <c r="B57" s="448" t="str">
        <f>IF(A!B$10="","",A!B$10)</f>
        <v/>
      </c>
      <c r="C57" s="283" t="str">
        <f>IF(A!C$10="","",A!C$10)</f>
        <v/>
      </c>
      <c r="D57" s="288" t="str">
        <f>IF(A!D$10="","",A!D$10)</f>
        <v/>
      </c>
      <c r="E57" s="333" t="str">
        <f t="shared" si="18"/>
        <v/>
      </c>
      <c r="F57" s="283" t="str">
        <f t="shared" si="19"/>
        <v/>
      </c>
      <c r="G57" s="283" t="str">
        <f t="shared" si="14"/>
        <v/>
      </c>
      <c r="H57" s="288" t="str">
        <f t="shared" si="19"/>
        <v/>
      </c>
      <c r="I57" s="333" t="str">
        <f t="shared" si="15"/>
        <v/>
      </c>
      <c r="J57" s="283" t="str">
        <f t="shared" si="16"/>
        <v/>
      </c>
      <c r="K57" s="288" t="str">
        <f t="shared" si="16"/>
        <v/>
      </c>
      <c r="L57" s="333" t="str">
        <f t="shared" si="17"/>
        <v/>
      </c>
      <c r="M57" s="283" t="str">
        <f t="shared" si="17"/>
        <v/>
      </c>
      <c r="N57" s="288" t="str">
        <f t="shared" si="17"/>
        <v/>
      </c>
      <c r="O57" s="333" t="str">
        <f t="shared" si="20"/>
        <v/>
      </c>
      <c r="P57" s="283" t="str">
        <f t="shared" si="21"/>
        <v/>
      </c>
      <c r="Q57" s="288" t="str">
        <f t="shared" si="22"/>
        <v/>
      </c>
      <c r="U57" s="77" t="s">
        <v>165</v>
      </c>
      <c r="V57" s="84"/>
      <c r="W57" s="85">
        <v>2</v>
      </c>
      <c r="X57" s="86">
        <v>2</v>
      </c>
      <c r="Y57"/>
      <c r="Z57" s="77" t="s">
        <v>165</v>
      </c>
      <c r="AA57" s="84">
        <v>1</v>
      </c>
      <c r="AB57" s="85">
        <v>3</v>
      </c>
      <c r="AC57" s="86">
        <v>4</v>
      </c>
      <c r="AD57"/>
      <c r="AE57" s="77" t="s">
        <v>165</v>
      </c>
      <c r="AF57" s="84"/>
      <c r="AG57" s="85">
        <v>3</v>
      </c>
      <c r="AH57" s="86">
        <v>3</v>
      </c>
      <c r="AJ57" s="77" t="s">
        <v>179</v>
      </c>
      <c r="AK57" s="175">
        <v>11</v>
      </c>
      <c r="AL57" s="176">
        <v>10.416666666666666</v>
      </c>
      <c r="AM57" s="177">
        <v>10.533333333333333</v>
      </c>
      <c r="AN57"/>
      <c r="AO57" s="178" t="s">
        <v>138</v>
      </c>
      <c r="AP57" s="71">
        <f t="shared" si="23"/>
        <v>11</v>
      </c>
      <c r="AQ57" s="71">
        <f t="shared" si="24"/>
        <v>10.416666666666666</v>
      </c>
      <c r="AR57" s="71">
        <f t="shared" si="25"/>
        <v>10.533333333333333</v>
      </c>
    </row>
    <row r="58" spans="1:45" x14ac:dyDescent="0.2">
      <c r="A58" s="282">
        <v>6</v>
      </c>
      <c r="B58" s="448" t="str">
        <f>IF(A!B$11="","",A!B$11)</f>
        <v/>
      </c>
      <c r="C58" s="283" t="str">
        <f>IF(A!C$11="","",A!C$11)</f>
        <v/>
      </c>
      <c r="D58" s="288" t="str">
        <f>IF(A!D$11="","",A!D$11)</f>
        <v/>
      </c>
      <c r="E58" s="333" t="str">
        <f t="shared" si="18"/>
        <v/>
      </c>
      <c r="F58" s="283" t="str">
        <f t="shared" si="19"/>
        <v/>
      </c>
      <c r="G58" s="283" t="str">
        <f t="shared" si="14"/>
        <v/>
      </c>
      <c r="H58" s="288" t="str">
        <f t="shared" si="19"/>
        <v/>
      </c>
      <c r="I58" s="333" t="str">
        <f t="shared" si="15"/>
        <v/>
      </c>
      <c r="J58" s="283" t="str">
        <f t="shared" si="16"/>
        <v/>
      </c>
      <c r="K58" s="288" t="str">
        <f t="shared" si="16"/>
        <v/>
      </c>
      <c r="L58" s="333" t="str">
        <f t="shared" si="17"/>
        <v/>
      </c>
      <c r="M58" s="283" t="str">
        <f t="shared" si="17"/>
        <v/>
      </c>
      <c r="N58" s="288" t="str">
        <f t="shared" si="17"/>
        <v/>
      </c>
      <c r="O58" s="333" t="str">
        <f t="shared" si="20"/>
        <v/>
      </c>
      <c r="P58" s="283" t="str">
        <f t="shared" si="21"/>
        <v/>
      </c>
      <c r="Q58" s="288" t="str">
        <f t="shared" si="22"/>
        <v/>
      </c>
      <c r="U58" s="87" t="s">
        <v>162</v>
      </c>
      <c r="V58" s="88">
        <v>3</v>
      </c>
      <c r="W58" s="89">
        <v>12</v>
      </c>
      <c r="X58" s="90">
        <v>15</v>
      </c>
      <c r="Z58" s="87" t="s">
        <v>162</v>
      </c>
      <c r="AA58" s="88">
        <v>4</v>
      </c>
      <c r="AB58" s="89">
        <v>12</v>
      </c>
      <c r="AC58" s="90">
        <v>16</v>
      </c>
      <c r="AD58"/>
      <c r="AE58" s="87" t="s">
        <v>162</v>
      </c>
      <c r="AF58" s="88">
        <v>3</v>
      </c>
      <c r="AG58" s="89">
        <v>12</v>
      </c>
      <c r="AH58" s="90">
        <v>15</v>
      </c>
      <c r="AJ58" s="77" t="s">
        <v>180</v>
      </c>
      <c r="AK58" s="175">
        <v>4</v>
      </c>
      <c r="AL58" s="176">
        <v>4.583333333333333</v>
      </c>
      <c r="AM58" s="177">
        <v>4.4666666666666668</v>
      </c>
      <c r="AN58"/>
      <c r="AO58" s="178" t="s">
        <v>150</v>
      </c>
      <c r="AP58" s="71">
        <f t="shared" si="23"/>
        <v>4</v>
      </c>
      <c r="AQ58" s="71">
        <f t="shared" si="24"/>
        <v>4.583333333333333</v>
      </c>
      <c r="AR58" s="71">
        <f t="shared" si="25"/>
        <v>4.4666666666666668</v>
      </c>
    </row>
    <row r="59" spans="1:45" x14ac:dyDescent="0.2">
      <c r="A59" s="282">
        <v>7</v>
      </c>
      <c r="B59" s="448" t="str">
        <f>IF(A!B$12="","",A!B$12)</f>
        <v/>
      </c>
      <c r="C59" s="283" t="str">
        <f>IF(A!C$12="","",A!C$12)</f>
        <v/>
      </c>
      <c r="D59" s="288" t="str">
        <f>IF(A!D$12="","",A!D$12)</f>
        <v/>
      </c>
      <c r="E59" s="333" t="str">
        <f t="shared" si="18"/>
        <v/>
      </c>
      <c r="F59" s="283" t="str">
        <f t="shared" si="19"/>
        <v/>
      </c>
      <c r="G59" s="283" t="str">
        <f t="shared" si="14"/>
        <v/>
      </c>
      <c r="H59" s="288" t="str">
        <f t="shared" si="19"/>
        <v/>
      </c>
      <c r="I59" s="333" t="str">
        <f t="shared" si="15"/>
        <v/>
      </c>
      <c r="J59" s="283" t="str">
        <f t="shared" si="16"/>
        <v/>
      </c>
      <c r="K59" s="288" t="str">
        <f t="shared" si="16"/>
        <v/>
      </c>
      <c r="L59" s="333" t="str">
        <f t="shared" si="17"/>
        <v/>
      </c>
      <c r="M59" s="283" t="str">
        <f t="shared" si="17"/>
        <v/>
      </c>
      <c r="N59" s="288" t="str">
        <f t="shared" si="17"/>
        <v/>
      </c>
      <c r="O59" s="333" t="str">
        <f t="shared" si="20"/>
        <v/>
      </c>
      <c r="P59" s="283" t="str">
        <f t="shared" si="21"/>
        <v/>
      </c>
      <c r="Q59" s="288" t="str">
        <f t="shared" si="22"/>
        <v/>
      </c>
      <c r="U59"/>
      <c r="V59"/>
      <c r="W59" s="217"/>
      <c r="Z59"/>
      <c r="AA59"/>
      <c r="AB59"/>
      <c r="AC59"/>
      <c r="AD59"/>
      <c r="AE59"/>
      <c r="AF59"/>
      <c r="AG59"/>
      <c r="AH59"/>
      <c r="AJ59" s="77" t="s">
        <v>181</v>
      </c>
      <c r="AK59" s="175">
        <v>6.25</v>
      </c>
      <c r="AL59" s="176">
        <v>6.583333333333333</v>
      </c>
      <c r="AM59" s="177">
        <v>6.5</v>
      </c>
      <c r="AN59"/>
      <c r="AO59" s="178" t="s">
        <v>151</v>
      </c>
      <c r="AP59" s="71">
        <f t="shared" si="23"/>
        <v>6.25</v>
      </c>
      <c r="AQ59" s="71">
        <f t="shared" si="24"/>
        <v>6.583333333333333</v>
      </c>
      <c r="AR59" s="71">
        <f t="shared" si="25"/>
        <v>6.5</v>
      </c>
    </row>
    <row r="60" spans="1:45" x14ac:dyDescent="0.2">
      <c r="A60" s="282">
        <v>8</v>
      </c>
      <c r="B60" s="448" t="str">
        <f>IF(A!B$13="","",A!B$13)</f>
        <v/>
      </c>
      <c r="C60" s="283" t="str">
        <f>IF(A!C$13="","",A!C$13)</f>
        <v/>
      </c>
      <c r="D60" s="288" t="str">
        <f>IF(A!D$13="","",A!D$13)</f>
        <v/>
      </c>
      <c r="E60" s="333" t="str">
        <f t="shared" si="18"/>
        <v/>
      </c>
      <c r="F60" s="283" t="str">
        <f t="shared" si="19"/>
        <v/>
      </c>
      <c r="G60" s="283" t="str">
        <f t="shared" si="14"/>
        <v/>
      </c>
      <c r="H60" s="288" t="str">
        <f t="shared" si="19"/>
        <v/>
      </c>
      <c r="I60" s="333" t="str">
        <f t="shared" si="15"/>
        <v/>
      </c>
      <c r="J60" s="283" t="str">
        <f t="shared" si="16"/>
        <v/>
      </c>
      <c r="K60" s="288" t="str">
        <f t="shared" si="16"/>
        <v/>
      </c>
      <c r="L60" s="333" t="str">
        <f t="shared" si="17"/>
        <v/>
      </c>
      <c r="M60" s="283" t="str">
        <f t="shared" si="17"/>
        <v/>
      </c>
      <c r="N60" s="288" t="str">
        <f t="shared" si="17"/>
        <v/>
      </c>
      <c r="O60" s="333" t="str">
        <f t="shared" si="20"/>
        <v/>
      </c>
      <c r="P60" s="283" t="str">
        <f t="shared" si="21"/>
        <v/>
      </c>
      <c r="Q60" s="288" t="str">
        <f t="shared" si="22"/>
        <v/>
      </c>
      <c r="U60" s="235" t="s">
        <v>168</v>
      </c>
      <c r="V60" s="74" t="s">
        <v>166</v>
      </c>
      <c r="W60" s="79"/>
      <c r="X60" s="216"/>
      <c r="Y60"/>
      <c r="Z60" s="235" t="s">
        <v>168</v>
      </c>
      <c r="AA60" s="74" t="s">
        <v>166</v>
      </c>
      <c r="AB60" s="75"/>
      <c r="AC60" s="76"/>
      <c r="AD60"/>
      <c r="AE60" s="235" t="s">
        <v>168</v>
      </c>
      <c r="AF60" s="74" t="s">
        <v>166</v>
      </c>
      <c r="AG60" s="75"/>
      <c r="AH60" s="76"/>
      <c r="AJ60" s="77" t="s">
        <v>182</v>
      </c>
      <c r="AK60" s="175">
        <v>3.5</v>
      </c>
      <c r="AL60" s="176">
        <v>3.3333333333333335</v>
      </c>
      <c r="AM60" s="177">
        <v>3.375</v>
      </c>
      <c r="AN60"/>
      <c r="AO60" s="178" t="s">
        <v>152</v>
      </c>
      <c r="AP60" s="71">
        <f t="shared" si="23"/>
        <v>3.5</v>
      </c>
      <c r="AQ60" s="71">
        <f t="shared" si="24"/>
        <v>3.3333333333333335</v>
      </c>
      <c r="AR60" s="71">
        <f t="shared" si="25"/>
        <v>3.375</v>
      </c>
    </row>
    <row r="61" spans="1:45" x14ac:dyDescent="0.2">
      <c r="A61" s="282">
        <v>9</v>
      </c>
      <c r="B61" s="448" t="str">
        <f>IF(A!B$14="","",A!B$14)</f>
        <v/>
      </c>
      <c r="C61" s="283" t="str">
        <f>IF(A!C$14="","",A!C$14)</f>
        <v/>
      </c>
      <c r="D61" s="288" t="str">
        <f>IF(A!D$14="","",A!D$14)</f>
        <v/>
      </c>
      <c r="E61" s="333" t="str">
        <f t="shared" si="18"/>
        <v/>
      </c>
      <c r="F61" s="283" t="str">
        <f t="shared" si="19"/>
        <v/>
      </c>
      <c r="G61" s="283" t="str">
        <f t="shared" si="14"/>
        <v/>
      </c>
      <c r="H61" s="288" t="str">
        <f t="shared" si="19"/>
        <v/>
      </c>
      <c r="I61" s="333" t="str">
        <f t="shared" si="15"/>
        <v/>
      </c>
      <c r="J61" s="283" t="str">
        <f t="shared" si="16"/>
        <v/>
      </c>
      <c r="K61" s="288" t="str">
        <f t="shared" si="16"/>
        <v/>
      </c>
      <c r="L61" s="333" t="str">
        <f t="shared" si="17"/>
        <v/>
      </c>
      <c r="M61" s="283" t="str">
        <f t="shared" si="17"/>
        <v/>
      </c>
      <c r="N61" s="288" t="str">
        <f t="shared" si="17"/>
        <v/>
      </c>
      <c r="O61" s="333" t="str">
        <f t="shared" si="20"/>
        <v/>
      </c>
      <c r="P61" s="283" t="str">
        <f t="shared" si="21"/>
        <v/>
      </c>
      <c r="Q61" s="288" t="str">
        <f t="shared" si="22"/>
        <v/>
      </c>
      <c r="U61" s="74" t="s">
        <v>149</v>
      </c>
      <c r="V61" s="78" t="s">
        <v>56</v>
      </c>
      <c r="W61" s="79" t="s">
        <v>57</v>
      </c>
      <c r="X61" s="80" t="s">
        <v>162</v>
      </c>
      <c r="Y61"/>
      <c r="Z61" s="74" t="s">
        <v>152</v>
      </c>
      <c r="AA61" s="78" t="s">
        <v>56</v>
      </c>
      <c r="AB61" s="79" t="s">
        <v>57</v>
      </c>
      <c r="AC61" s="80" t="s">
        <v>162</v>
      </c>
      <c r="AD61"/>
      <c r="AE61" s="74" t="s">
        <v>156</v>
      </c>
      <c r="AF61" s="78" t="s">
        <v>56</v>
      </c>
      <c r="AG61" s="79" t="s">
        <v>57</v>
      </c>
      <c r="AH61" s="80" t="s">
        <v>162</v>
      </c>
      <c r="AJ61" s="77" t="s">
        <v>183</v>
      </c>
      <c r="AK61" s="175">
        <v>5.25</v>
      </c>
      <c r="AL61" s="176">
        <v>5.083333333333333</v>
      </c>
      <c r="AM61" s="177">
        <v>5.125</v>
      </c>
      <c r="AN61"/>
      <c r="AO61" s="178" t="s">
        <v>153</v>
      </c>
      <c r="AP61" s="71">
        <f t="shared" si="23"/>
        <v>5.25</v>
      </c>
      <c r="AQ61" s="71">
        <f t="shared" si="24"/>
        <v>5.083333333333333</v>
      </c>
      <c r="AR61" s="71">
        <f t="shared" si="25"/>
        <v>5.125</v>
      </c>
    </row>
    <row r="62" spans="1:45" x14ac:dyDescent="0.2">
      <c r="A62" s="282">
        <v>10</v>
      </c>
      <c r="B62" s="448" t="str">
        <f>IF(A!B$15="","",A!B$15)</f>
        <v/>
      </c>
      <c r="C62" s="283" t="str">
        <f>IF(A!C$15="","",A!C$15)</f>
        <v/>
      </c>
      <c r="D62" s="288" t="str">
        <f>IF(A!D$15="","",A!D$15)</f>
        <v/>
      </c>
      <c r="E62" s="333" t="str">
        <f t="shared" si="18"/>
        <v/>
      </c>
      <c r="F62" s="283" t="str">
        <f t="shared" si="19"/>
        <v/>
      </c>
      <c r="G62" s="283" t="str">
        <f t="shared" si="14"/>
        <v/>
      </c>
      <c r="H62" s="288" t="str">
        <f t="shared" si="19"/>
        <v/>
      </c>
      <c r="I62" s="333" t="str">
        <f t="shared" si="15"/>
        <v/>
      </c>
      <c r="J62" s="283" t="str">
        <f t="shared" si="16"/>
        <v/>
      </c>
      <c r="K62" s="288" t="str">
        <f t="shared" si="16"/>
        <v/>
      </c>
      <c r="L62" s="333" t="str">
        <f t="shared" si="17"/>
        <v/>
      </c>
      <c r="M62" s="283" t="str">
        <f t="shared" si="17"/>
        <v/>
      </c>
      <c r="N62" s="288" t="str">
        <f t="shared" si="17"/>
        <v/>
      </c>
      <c r="O62" s="333" t="str">
        <f t="shared" si="20"/>
        <v/>
      </c>
      <c r="P62" s="283" t="str">
        <f t="shared" si="21"/>
        <v/>
      </c>
      <c r="Q62" s="288" t="str">
        <f t="shared" si="22"/>
        <v/>
      </c>
      <c r="U62" s="73" t="s">
        <v>163</v>
      </c>
      <c r="V62" s="81"/>
      <c r="W62" s="82">
        <v>1</v>
      </c>
      <c r="X62" s="83">
        <v>1</v>
      </c>
      <c r="Y62"/>
      <c r="Z62" s="73" t="s">
        <v>163</v>
      </c>
      <c r="AA62" s="81">
        <v>1</v>
      </c>
      <c r="AB62" s="82">
        <v>1</v>
      </c>
      <c r="AC62" s="83">
        <v>2</v>
      </c>
      <c r="AD62"/>
      <c r="AE62" s="73" t="s">
        <v>163</v>
      </c>
      <c r="AF62" s="81">
        <v>1</v>
      </c>
      <c r="AG62" s="82">
        <v>1</v>
      </c>
      <c r="AH62" s="83">
        <v>2</v>
      </c>
      <c r="AJ62" s="77" t="s">
        <v>184</v>
      </c>
      <c r="AK62" s="175">
        <v>4.333333333333333</v>
      </c>
      <c r="AL62" s="176">
        <v>4.25</v>
      </c>
      <c r="AM62" s="177">
        <v>4.2666666666666666</v>
      </c>
      <c r="AN62"/>
      <c r="AO62" s="178" t="s">
        <v>154</v>
      </c>
      <c r="AP62" s="71">
        <f t="shared" si="23"/>
        <v>4.333333333333333</v>
      </c>
      <c r="AQ62" s="71">
        <f t="shared" si="24"/>
        <v>4.25</v>
      </c>
      <c r="AR62" s="71">
        <f t="shared" si="25"/>
        <v>4.2666666666666666</v>
      </c>
    </row>
    <row r="63" spans="1:45" x14ac:dyDescent="0.2">
      <c r="A63" s="282">
        <v>11</v>
      </c>
      <c r="B63" s="448" t="str">
        <f>IF(A!B$16="","",A!B$16)</f>
        <v/>
      </c>
      <c r="C63" s="283" t="str">
        <f>IF(A!C$16="","",A!C$16)</f>
        <v/>
      </c>
      <c r="D63" s="288" t="str">
        <f>IF(A!D$16="","",A!D$16)</f>
        <v/>
      </c>
      <c r="E63" s="333" t="str">
        <f t="shared" si="18"/>
        <v/>
      </c>
      <c r="F63" s="283" t="str">
        <f t="shared" si="19"/>
        <v/>
      </c>
      <c r="G63" s="283" t="str">
        <f t="shared" si="14"/>
        <v/>
      </c>
      <c r="H63" s="288" t="str">
        <f t="shared" si="19"/>
        <v/>
      </c>
      <c r="I63" s="333" t="str">
        <f t="shared" si="15"/>
        <v/>
      </c>
      <c r="J63" s="283" t="str">
        <f t="shared" si="16"/>
        <v/>
      </c>
      <c r="K63" s="288" t="str">
        <f t="shared" si="16"/>
        <v/>
      </c>
      <c r="L63" s="333" t="str">
        <f t="shared" si="17"/>
        <v/>
      </c>
      <c r="M63" s="283" t="str">
        <f t="shared" si="17"/>
        <v/>
      </c>
      <c r="N63" s="288" t="str">
        <f t="shared" si="17"/>
        <v/>
      </c>
      <c r="O63" s="333" t="str">
        <f t="shared" si="20"/>
        <v/>
      </c>
      <c r="P63" s="283" t="str">
        <f t="shared" si="21"/>
        <v/>
      </c>
      <c r="Q63" s="288" t="str">
        <f t="shared" si="22"/>
        <v/>
      </c>
      <c r="U63" s="77" t="s">
        <v>164</v>
      </c>
      <c r="V63" s="84">
        <v>2</v>
      </c>
      <c r="W63" s="85">
        <v>10</v>
      </c>
      <c r="X63" s="86">
        <v>12</v>
      </c>
      <c r="Y63"/>
      <c r="Z63" s="77" t="s">
        <v>164</v>
      </c>
      <c r="AA63" s="84">
        <v>3</v>
      </c>
      <c r="AB63" s="85">
        <v>10</v>
      </c>
      <c r="AC63" s="86">
        <v>13</v>
      </c>
      <c r="AD63"/>
      <c r="AE63" s="77" t="s">
        <v>164</v>
      </c>
      <c r="AF63" s="84">
        <v>2</v>
      </c>
      <c r="AG63" s="85">
        <v>11</v>
      </c>
      <c r="AH63" s="86">
        <v>13</v>
      </c>
      <c r="AJ63" s="77" t="s">
        <v>185</v>
      </c>
      <c r="AK63" s="175">
        <v>1.6666666666666667</v>
      </c>
      <c r="AL63" s="176">
        <v>1.0833333333333333</v>
      </c>
      <c r="AM63" s="177">
        <v>1.2</v>
      </c>
      <c r="AN63"/>
      <c r="AO63" s="178" t="s">
        <v>155</v>
      </c>
      <c r="AP63" s="71">
        <f t="shared" si="23"/>
        <v>1.6666666666666667</v>
      </c>
      <c r="AQ63" s="71">
        <f t="shared" si="24"/>
        <v>1.0833333333333333</v>
      </c>
      <c r="AR63" s="71">
        <f t="shared" si="25"/>
        <v>1.2</v>
      </c>
    </row>
    <row r="64" spans="1:45" x14ac:dyDescent="0.2">
      <c r="A64" s="282">
        <v>12</v>
      </c>
      <c r="B64" s="448" t="str">
        <f>IF(A!B$17="","",A!B$17)</f>
        <v/>
      </c>
      <c r="C64" s="283" t="str">
        <f>IF(A!C$17="","",A!C$17)</f>
        <v/>
      </c>
      <c r="D64" s="288" t="str">
        <f>IF(A!D$17="","",A!D$17)</f>
        <v/>
      </c>
      <c r="E64" s="333" t="str">
        <f t="shared" si="18"/>
        <v/>
      </c>
      <c r="F64" s="283" t="str">
        <f t="shared" si="19"/>
        <v/>
      </c>
      <c r="G64" s="283" t="str">
        <f t="shared" si="14"/>
        <v/>
      </c>
      <c r="H64" s="288" t="str">
        <f t="shared" si="19"/>
        <v/>
      </c>
      <c r="I64" s="333" t="str">
        <f t="shared" si="15"/>
        <v/>
      </c>
      <c r="J64" s="283" t="str">
        <f t="shared" si="16"/>
        <v/>
      </c>
      <c r="K64" s="288" t="str">
        <f t="shared" si="16"/>
        <v/>
      </c>
      <c r="L64" s="333" t="str">
        <f t="shared" si="17"/>
        <v/>
      </c>
      <c r="M64" s="283" t="str">
        <f t="shared" si="17"/>
        <v/>
      </c>
      <c r="N64" s="288" t="str">
        <f t="shared" si="17"/>
        <v/>
      </c>
      <c r="O64" s="333" t="str">
        <f t="shared" si="20"/>
        <v/>
      </c>
      <c r="P64" s="283" t="str">
        <f t="shared" si="21"/>
        <v/>
      </c>
      <c r="Q64" s="288" t="str">
        <f t="shared" si="22"/>
        <v/>
      </c>
      <c r="U64" s="77" t="s">
        <v>165</v>
      </c>
      <c r="V64" s="84">
        <v>1</v>
      </c>
      <c r="W64" s="85">
        <v>1</v>
      </c>
      <c r="X64" s="86">
        <v>2</v>
      </c>
      <c r="Y64"/>
      <c r="Z64" s="77" t="s">
        <v>165</v>
      </c>
      <c r="AA64" s="84"/>
      <c r="AB64" s="85">
        <v>1</v>
      </c>
      <c r="AC64" s="86">
        <v>1</v>
      </c>
      <c r="AD64"/>
      <c r="AE64" s="87" t="s">
        <v>162</v>
      </c>
      <c r="AF64" s="88">
        <v>3</v>
      </c>
      <c r="AG64" s="89">
        <v>12</v>
      </c>
      <c r="AH64" s="90">
        <v>15</v>
      </c>
      <c r="AJ64" s="77" t="s">
        <v>186</v>
      </c>
      <c r="AK64" s="175">
        <v>0.66666666666666663</v>
      </c>
      <c r="AL64" s="176">
        <v>0.83333333333333337</v>
      </c>
      <c r="AM64" s="177">
        <v>0.8</v>
      </c>
      <c r="AN64"/>
      <c r="AO64" s="178" t="s">
        <v>156</v>
      </c>
      <c r="AP64" s="71">
        <f t="shared" si="23"/>
        <v>0.66666666666666663</v>
      </c>
      <c r="AQ64" s="71">
        <f t="shared" si="24"/>
        <v>0.83333333333333337</v>
      </c>
      <c r="AR64" s="71">
        <f t="shared" si="25"/>
        <v>0.8</v>
      </c>
    </row>
    <row r="65" spans="1:44" x14ac:dyDescent="0.2">
      <c r="A65" s="282">
        <v>13</v>
      </c>
      <c r="B65" s="448" t="str">
        <f>IF(A!B$18="","",A!B$18)</f>
        <v/>
      </c>
      <c r="C65" s="283" t="str">
        <f>IF(A!C$18="","",A!C$18)</f>
        <v/>
      </c>
      <c r="D65" s="288" t="str">
        <f>IF(A!D$18="","",A!D$18)</f>
        <v/>
      </c>
      <c r="E65" s="333" t="str">
        <f t="shared" si="18"/>
        <v/>
      </c>
      <c r="F65" s="283" t="str">
        <f t="shared" si="19"/>
        <v/>
      </c>
      <c r="G65" s="283" t="str">
        <f t="shared" si="14"/>
        <v/>
      </c>
      <c r="H65" s="288" t="str">
        <f t="shared" si="19"/>
        <v/>
      </c>
      <c r="I65" s="333" t="str">
        <f t="shared" si="15"/>
        <v/>
      </c>
      <c r="J65" s="283" t="str">
        <f t="shared" si="16"/>
        <v/>
      </c>
      <c r="K65" s="288" t="str">
        <f t="shared" si="16"/>
        <v/>
      </c>
      <c r="L65" s="333" t="str">
        <f t="shared" si="17"/>
        <v/>
      </c>
      <c r="M65" s="283" t="str">
        <f t="shared" si="17"/>
        <v/>
      </c>
      <c r="N65" s="288" t="str">
        <f t="shared" si="17"/>
        <v/>
      </c>
      <c r="O65" s="333" t="str">
        <f t="shared" si="20"/>
        <v/>
      </c>
      <c r="P65" s="283" t="str">
        <f t="shared" si="21"/>
        <v/>
      </c>
      <c r="Q65" s="288" t="str">
        <f t="shared" si="22"/>
        <v/>
      </c>
      <c r="U65" s="87" t="s">
        <v>162</v>
      </c>
      <c r="V65" s="88">
        <v>3</v>
      </c>
      <c r="W65" s="89">
        <v>12</v>
      </c>
      <c r="X65" s="90">
        <v>15</v>
      </c>
      <c r="Y65"/>
      <c r="Z65" s="87" t="s">
        <v>162</v>
      </c>
      <c r="AA65" s="88">
        <v>4</v>
      </c>
      <c r="AB65" s="89">
        <v>12</v>
      </c>
      <c r="AC65" s="90">
        <v>16</v>
      </c>
      <c r="AD65"/>
      <c r="AE65"/>
      <c r="AF65"/>
      <c r="AG65"/>
      <c r="AH65"/>
      <c r="AJ65" s="77" t="s">
        <v>189</v>
      </c>
      <c r="AK65" s="175">
        <v>0.625</v>
      </c>
      <c r="AL65" s="176">
        <v>0.59510582010582003</v>
      </c>
      <c r="AM65" s="177">
        <v>0.60108465608465589</v>
      </c>
      <c r="AN65"/>
      <c r="AO65" s="178" t="s">
        <v>187</v>
      </c>
      <c r="AP65" s="71">
        <f t="shared" si="23"/>
        <v>0.625</v>
      </c>
      <c r="AQ65" s="71">
        <f t="shared" si="24"/>
        <v>0.59510582010582003</v>
      </c>
      <c r="AR65" s="71">
        <f t="shared" si="25"/>
        <v>0.60108465608465589</v>
      </c>
    </row>
    <row r="66" spans="1:44" x14ac:dyDescent="0.2">
      <c r="A66" s="282">
        <v>14</v>
      </c>
      <c r="B66" s="448" t="str">
        <f>IF(A!B$19="","",A!B$19)</f>
        <v/>
      </c>
      <c r="C66" s="283" t="str">
        <f>IF(A!C$19="","",A!C$19)</f>
        <v/>
      </c>
      <c r="D66" s="288" t="str">
        <f>IF(A!D$19="","",A!D$19)</f>
        <v/>
      </c>
      <c r="E66" s="333" t="str">
        <f t="shared" si="18"/>
        <v/>
      </c>
      <c r="F66" s="283" t="str">
        <f t="shared" si="19"/>
        <v/>
      </c>
      <c r="G66" s="283" t="str">
        <f t="shared" si="14"/>
        <v/>
      </c>
      <c r="H66" s="288" t="str">
        <f t="shared" si="19"/>
        <v/>
      </c>
      <c r="I66" s="333" t="str">
        <f t="shared" si="15"/>
        <v/>
      </c>
      <c r="J66" s="283" t="str">
        <f t="shared" si="16"/>
        <v/>
      </c>
      <c r="K66" s="288" t="str">
        <f t="shared" si="16"/>
        <v/>
      </c>
      <c r="L66" s="333" t="str">
        <f t="shared" si="17"/>
        <v/>
      </c>
      <c r="M66" s="283" t="str">
        <f t="shared" si="17"/>
        <v/>
      </c>
      <c r="N66" s="288" t="str">
        <f t="shared" si="17"/>
        <v/>
      </c>
      <c r="O66" s="333" t="str">
        <f t="shared" si="20"/>
        <v/>
      </c>
      <c r="P66" s="283" t="str">
        <f t="shared" si="21"/>
        <v/>
      </c>
      <c r="Q66" s="288" t="str">
        <f t="shared" si="22"/>
        <v/>
      </c>
      <c r="AD66"/>
      <c r="AJ66" s="171" t="s">
        <v>192</v>
      </c>
      <c r="AK66" s="181">
        <v>4</v>
      </c>
      <c r="AL66" s="182">
        <v>12</v>
      </c>
      <c r="AM66" s="183">
        <v>16</v>
      </c>
      <c r="AN66"/>
      <c r="AO66" s="19" t="s">
        <v>193</v>
      </c>
      <c r="AP66" s="184">
        <f>AK66</f>
        <v>4</v>
      </c>
      <c r="AQ66" s="184">
        <f>AL66</f>
        <v>12</v>
      </c>
      <c r="AR66" s="184">
        <f>AM66</f>
        <v>16</v>
      </c>
    </row>
    <row r="67" spans="1:44" x14ac:dyDescent="0.2">
      <c r="A67" s="282">
        <v>15</v>
      </c>
      <c r="B67" s="448" t="str">
        <f>IF(A!B$20="","",A!B$20)</f>
        <v/>
      </c>
      <c r="C67" s="283" t="str">
        <f>IF(A!C$20="","",A!C$20)</f>
        <v/>
      </c>
      <c r="D67" s="288" t="str">
        <f>IF(A!D$20="","",A!D$20)</f>
        <v/>
      </c>
      <c r="E67" s="333" t="str">
        <f t="shared" si="18"/>
        <v/>
      </c>
      <c r="F67" s="283" t="str">
        <f t="shared" si="19"/>
        <v/>
      </c>
      <c r="G67" s="283" t="str">
        <f t="shared" si="14"/>
        <v/>
      </c>
      <c r="H67" s="288" t="str">
        <f t="shared" si="19"/>
        <v/>
      </c>
      <c r="I67" s="333" t="str">
        <f t="shared" si="15"/>
        <v/>
      </c>
      <c r="J67" s="283" t="str">
        <f t="shared" si="16"/>
        <v/>
      </c>
      <c r="K67" s="288" t="str">
        <f t="shared" si="16"/>
        <v/>
      </c>
      <c r="L67" s="333" t="str">
        <f t="shared" si="17"/>
        <v/>
      </c>
      <c r="M67" s="283" t="str">
        <f t="shared" si="17"/>
        <v/>
      </c>
      <c r="N67" s="288" t="str">
        <f t="shared" si="17"/>
        <v/>
      </c>
      <c r="O67" s="333" t="str">
        <f t="shared" si="20"/>
        <v/>
      </c>
      <c r="P67" s="283" t="str">
        <f t="shared" si="21"/>
        <v/>
      </c>
      <c r="Q67" s="288" t="str">
        <f t="shared" si="22"/>
        <v/>
      </c>
      <c r="U67" s="235" t="s">
        <v>168</v>
      </c>
      <c r="V67" s="235" t="s">
        <v>166</v>
      </c>
      <c r="W67" s="238"/>
      <c r="X67" s="239"/>
      <c r="Z67" s="235" t="s">
        <v>168</v>
      </c>
      <c r="AA67" s="74" t="s">
        <v>166</v>
      </c>
      <c r="AB67" s="75"/>
      <c r="AC67" s="76"/>
    </row>
    <row r="68" spans="1:44" x14ac:dyDescent="0.2">
      <c r="A68" s="282">
        <v>16</v>
      </c>
      <c r="B68" s="448" t="str">
        <f>IF(A!B$21="","",A!B$21)</f>
        <v/>
      </c>
      <c r="C68" s="283" t="str">
        <f>IF(A!C$21="","",A!C$21)</f>
        <v/>
      </c>
      <c r="D68" s="288" t="str">
        <f>IF(A!D$21="","",A!D$21)</f>
        <v/>
      </c>
      <c r="E68" s="333" t="str">
        <f t="shared" si="18"/>
        <v/>
      </c>
      <c r="F68" s="283" t="str">
        <f t="shared" si="19"/>
        <v/>
      </c>
      <c r="G68" s="283" t="str">
        <f t="shared" si="14"/>
        <v/>
      </c>
      <c r="H68" s="288" t="str">
        <f t="shared" si="19"/>
        <v/>
      </c>
      <c r="I68" s="333" t="str">
        <f t="shared" si="15"/>
        <v/>
      </c>
      <c r="J68" s="283" t="str">
        <f t="shared" si="16"/>
        <v/>
      </c>
      <c r="K68" s="288" t="str">
        <f t="shared" si="16"/>
        <v/>
      </c>
      <c r="L68" s="333" t="str">
        <f t="shared" si="17"/>
        <v/>
      </c>
      <c r="M68" s="283" t="str">
        <f t="shared" si="17"/>
        <v/>
      </c>
      <c r="N68" s="288" t="str">
        <f t="shared" si="17"/>
        <v/>
      </c>
      <c r="O68" s="333" t="str">
        <f t="shared" si="20"/>
        <v/>
      </c>
      <c r="P68" s="283" t="str">
        <f t="shared" si="21"/>
        <v/>
      </c>
      <c r="Q68" s="288" t="str">
        <f t="shared" si="22"/>
        <v/>
      </c>
      <c r="U68" s="235" t="s">
        <v>138</v>
      </c>
      <c r="V68" s="78" t="s">
        <v>56</v>
      </c>
      <c r="W68" s="79" t="s">
        <v>57</v>
      </c>
      <c r="X68" s="80" t="s">
        <v>162</v>
      </c>
      <c r="Z68" s="74" t="s">
        <v>153</v>
      </c>
      <c r="AA68" s="78" t="s">
        <v>56</v>
      </c>
      <c r="AB68" s="79" t="s">
        <v>57</v>
      </c>
      <c r="AC68" s="80" t="s">
        <v>162</v>
      </c>
    </row>
    <row r="69" spans="1:44" x14ac:dyDescent="0.2">
      <c r="A69" s="282">
        <v>17</v>
      </c>
      <c r="B69" s="448" t="str">
        <f>IF(A!B$22="","",A!B$22)</f>
        <v/>
      </c>
      <c r="C69" s="283" t="str">
        <f>IF(A!C$22="","",A!C$22)</f>
        <v/>
      </c>
      <c r="D69" s="288" t="str">
        <f>IF(A!D$22="","",A!D$22)</f>
        <v/>
      </c>
      <c r="E69" s="333" t="str">
        <f t="shared" si="18"/>
        <v/>
      </c>
      <c r="F69" s="283" t="str">
        <f t="shared" si="19"/>
        <v/>
      </c>
      <c r="G69" s="283" t="str">
        <f t="shared" si="14"/>
        <v/>
      </c>
      <c r="H69" s="288" t="str">
        <f t="shared" si="19"/>
        <v/>
      </c>
      <c r="I69" s="333" t="str">
        <f t="shared" si="15"/>
        <v/>
      </c>
      <c r="J69" s="283" t="str">
        <f t="shared" si="16"/>
        <v/>
      </c>
      <c r="K69" s="288" t="str">
        <f t="shared" si="16"/>
        <v/>
      </c>
      <c r="L69" s="333" t="str">
        <f t="shared" si="17"/>
        <v/>
      </c>
      <c r="M69" s="283" t="str">
        <f t="shared" si="17"/>
        <v/>
      </c>
      <c r="N69" s="288" t="str">
        <f t="shared" si="17"/>
        <v/>
      </c>
      <c r="O69" s="333" t="str">
        <f t="shared" si="20"/>
        <v/>
      </c>
      <c r="P69" s="283" t="str">
        <f t="shared" si="21"/>
        <v/>
      </c>
      <c r="Q69" s="288" t="str">
        <f t="shared" si="22"/>
        <v/>
      </c>
      <c r="U69" s="73" t="s">
        <v>163</v>
      </c>
      <c r="V69" s="81"/>
      <c r="W69" s="82">
        <v>1</v>
      </c>
      <c r="X69" s="83">
        <v>1</v>
      </c>
      <c r="Z69" s="73" t="s">
        <v>163</v>
      </c>
      <c r="AA69" s="81"/>
      <c r="AB69" s="82">
        <v>2</v>
      </c>
      <c r="AC69" s="83">
        <v>2</v>
      </c>
    </row>
    <row r="70" spans="1:44" x14ac:dyDescent="0.2">
      <c r="A70" s="282">
        <v>18</v>
      </c>
      <c r="B70" s="448" t="str">
        <f>IF(A!B$23="","",A!B$23)</f>
        <v/>
      </c>
      <c r="C70" s="283" t="str">
        <f>IF(A!C$23="","",A!C$23)</f>
        <v/>
      </c>
      <c r="D70" s="288" t="str">
        <f>IF(A!D$23="","",A!D$23)</f>
        <v/>
      </c>
      <c r="E70" s="333" t="str">
        <f t="shared" ref="E70:N81" si="26">IF(E24="","",IF(E24&gt;E$47,"A",IF(E24&gt;E$48,"B","C")))</f>
        <v/>
      </c>
      <c r="F70" s="283" t="str">
        <f t="shared" si="19"/>
        <v/>
      </c>
      <c r="G70" s="283" t="str">
        <f t="shared" si="26"/>
        <v/>
      </c>
      <c r="H70" s="288" t="str">
        <f t="shared" si="19"/>
        <v/>
      </c>
      <c r="I70" s="333" t="str">
        <f t="shared" si="26"/>
        <v/>
      </c>
      <c r="J70" s="283" t="str">
        <f t="shared" si="16"/>
        <v/>
      </c>
      <c r="K70" s="288" t="str">
        <f t="shared" si="16"/>
        <v/>
      </c>
      <c r="L70" s="333" t="str">
        <f t="shared" si="26"/>
        <v/>
      </c>
      <c r="M70" s="283" t="str">
        <f t="shared" si="26"/>
        <v/>
      </c>
      <c r="N70" s="288" t="str">
        <f t="shared" si="26"/>
        <v/>
      </c>
      <c r="O70" s="333" t="str">
        <f t="shared" si="20"/>
        <v/>
      </c>
      <c r="P70" s="283" t="str">
        <f t="shared" si="21"/>
        <v/>
      </c>
      <c r="Q70" s="288" t="str">
        <f t="shared" si="22"/>
        <v/>
      </c>
      <c r="U70" s="77" t="s">
        <v>164</v>
      </c>
      <c r="V70" s="84">
        <v>2</v>
      </c>
      <c r="W70" s="85">
        <v>8</v>
      </c>
      <c r="X70" s="86">
        <v>10</v>
      </c>
      <c r="Z70" s="77" t="s">
        <v>164</v>
      </c>
      <c r="AA70" s="84">
        <v>3</v>
      </c>
      <c r="AB70" s="85">
        <v>10</v>
      </c>
      <c r="AC70" s="86">
        <v>13</v>
      </c>
    </row>
    <row r="71" spans="1:44" x14ac:dyDescent="0.2">
      <c r="A71" s="282">
        <v>19</v>
      </c>
      <c r="B71" s="448" t="str">
        <f>IF(A!B$24="","",A!B$24)</f>
        <v/>
      </c>
      <c r="C71" s="283" t="str">
        <f>IF(A!C$24="","",A!C$24)</f>
        <v/>
      </c>
      <c r="D71" s="288" t="str">
        <f>IF(A!D$24="","",A!D$24)</f>
        <v/>
      </c>
      <c r="E71" s="333" t="str">
        <f t="shared" si="26"/>
        <v/>
      </c>
      <c r="F71" s="283" t="str">
        <f t="shared" si="19"/>
        <v/>
      </c>
      <c r="G71" s="283" t="str">
        <f t="shared" si="26"/>
        <v/>
      </c>
      <c r="H71" s="288" t="str">
        <f t="shared" si="19"/>
        <v/>
      </c>
      <c r="I71" s="333" t="str">
        <f t="shared" si="26"/>
        <v/>
      </c>
      <c r="J71" s="283" t="str">
        <f t="shared" si="16"/>
        <v/>
      </c>
      <c r="K71" s="288" t="str">
        <f t="shared" si="16"/>
        <v/>
      </c>
      <c r="L71" s="333" t="str">
        <f t="shared" si="26"/>
        <v/>
      </c>
      <c r="M71" s="283" t="str">
        <f t="shared" si="26"/>
        <v/>
      </c>
      <c r="N71" s="288" t="str">
        <f t="shared" si="26"/>
        <v/>
      </c>
      <c r="O71" s="333" t="str">
        <f t="shared" si="20"/>
        <v/>
      </c>
      <c r="P71" s="283" t="str">
        <f t="shared" si="21"/>
        <v/>
      </c>
      <c r="Q71" s="288" t="str">
        <f t="shared" si="22"/>
        <v/>
      </c>
      <c r="U71" s="77" t="s">
        <v>165</v>
      </c>
      <c r="V71" s="84">
        <v>1</v>
      </c>
      <c r="W71" s="85">
        <v>3</v>
      </c>
      <c r="X71" s="86">
        <v>4</v>
      </c>
      <c r="Z71" s="77" t="s">
        <v>165</v>
      </c>
      <c r="AA71" s="84">
        <v>1</v>
      </c>
      <c r="AB71" s="85"/>
      <c r="AC71" s="86">
        <v>1</v>
      </c>
    </row>
    <row r="72" spans="1:44" x14ac:dyDescent="0.2">
      <c r="A72" s="282">
        <v>20</v>
      </c>
      <c r="B72" s="448" t="str">
        <f>IF(A!B$25="","",A!B$25)</f>
        <v/>
      </c>
      <c r="C72" s="283" t="str">
        <f>IF(A!C$25="","",A!C$25)</f>
        <v/>
      </c>
      <c r="D72" s="288" t="str">
        <f>IF(A!D$25="","",A!D$25)</f>
        <v/>
      </c>
      <c r="E72" s="333" t="str">
        <f t="shared" si="26"/>
        <v/>
      </c>
      <c r="F72" s="283" t="str">
        <f t="shared" si="19"/>
        <v/>
      </c>
      <c r="G72" s="283" t="str">
        <f t="shared" si="26"/>
        <v/>
      </c>
      <c r="H72" s="288" t="str">
        <f t="shared" si="19"/>
        <v/>
      </c>
      <c r="I72" s="333" t="str">
        <f t="shared" si="26"/>
        <v/>
      </c>
      <c r="J72" s="283" t="str">
        <f t="shared" si="16"/>
        <v/>
      </c>
      <c r="K72" s="288" t="str">
        <f t="shared" si="16"/>
        <v/>
      </c>
      <c r="L72" s="333" t="str">
        <f t="shared" si="26"/>
        <v/>
      </c>
      <c r="M72" s="283" t="str">
        <f t="shared" si="26"/>
        <v/>
      </c>
      <c r="N72" s="288" t="str">
        <f t="shared" si="26"/>
        <v/>
      </c>
      <c r="O72" s="333" t="str">
        <f t="shared" si="20"/>
        <v/>
      </c>
      <c r="P72" s="283" t="str">
        <f t="shared" si="21"/>
        <v/>
      </c>
      <c r="Q72" s="288" t="str">
        <f t="shared" si="22"/>
        <v/>
      </c>
      <c r="U72" s="87" t="s">
        <v>162</v>
      </c>
      <c r="V72" s="88">
        <v>3</v>
      </c>
      <c r="W72" s="89">
        <v>12</v>
      </c>
      <c r="X72" s="90">
        <v>15</v>
      </c>
      <c r="Z72" s="87" t="s">
        <v>162</v>
      </c>
      <c r="AA72" s="88">
        <v>4</v>
      </c>
      <c r="AB72" s="89">
        <v>12</v>
      </c>
      <c r="AC72" s="90">
        <v>16</v>
      </c>
    </row>
    <row r="73" spans="1:44" x14ac:dyDescent="0.2">
      <c r="A73" s="282">
        <v>21</v>
      </c>
      <c r="B73" s="448" t="str">
        <f>IF(A!B$26="","",A!B$26)</f>
        <v/>
      </c>
      <c r="C73" s="283" t="str">
        <f>IF(A!C$26="","",A!C$26)</f>
        <v/>
      </c>
      <c r="D73" s="288" t="str">
        <f>IF(A!D$26="","",A!D$26)</f>
        <v/>
      </c>
      <c r="E73" s="333" t="str">
        <f t="shared" si="26"/>
        <v/>
      </c>
      <c r="F73" s="283" t="str">
        <f t="shared" si="19"/>
        <v/>
      </c>
      <c r="G73" s="283" t="str">
        <f t="shared" si="26"/>
        <v/>
      </c>
      <c r="H73" s="288" t="str">
        <f t="shared" si="19"/>
        <v/>
      </c>
      <c r="I73" s="333" t="str">
        <f t="shared" si="26"/>
        <v/>
      </c>
      <c r="J73" s="283" t="str">
        <f t="shared" si="16"/>
        <v/>
      </c>
      <c r="K73" s="288" t="str">
        <f t="shared" si="16"/>
        <v/>
      </c>
      <c r="L73" s="333" t="str">
        <f t="shared" si="26"/>
        <v/>
      </c>
      <c r="M73" s="283" t="str">
        <f t="shared" si="26"/>
        <v/>
      </c>
      <c r="N73" s="288" t="str">
        <f t="shared" si="26"/>
        <v/>
      </c>
      <c r="O73" s="333" t="str">
        <f t="shared" si="20"/>
        <v/>
      </c>
      <c r="P73" s="283" t="str">
        <f t="shared" si="21"/>
        <v/>
      </c>
      <c r="Q73" s="288" t="str">
        <f t="shared" si="22"/>
        <v/>
      </c>
      <c r="U73"/>
      <c r="V73"/>
      <c r="W73" s="217"/>
      <c r="X73" s="217"/>
    </row>
    <row r="74" spans="1:44" x14ac:dyDescent="0.2">
      <c r="A74" s="282">
        <v>22</v>
      </c>
      <c r="B74" s="448" t="str">
        <f>IF(A!B$27="","",A!B$27)</f>
        <v/>
      </c>
      <c r="C74" s="283" t="str">
        <f>IF(A!C$27="","",A!C$27)</f>
        <v/>
      </c>
      <c r="D74" s="288" t="str">
        <f>IF(A!D$27="","",A!D$27)</f>
        <v/>
      </c>
      <c r="E74" s="333" t="str">
        <f t="shared" si="26"/>
        <v/>
      </c>
      <c r="F74" s="283" t="str">
        <f t="shared" si="19"/>
        <v/>
      </c>
      <c r="G74" s="283" t="str">
        <f t="shared" si="26"/>
        <v/>
      </c>
      <c r="H74" s="288" t="str">
        <f t="shared" si="19"/>
        <v/>
      </c>
      <c r="I74" s="333" t="str">
        <f t="shared" si="26"/>
        <v/>
      </c>
      <c r="J74" s="283" t="str">
        <f t="shared" si="16"/>
        <v/>
      </c>
      <c r="K74" s="288" t="str">
        <f t="shared" si="16"/>
        <v/>
      </c>
      <c r="L74" s="333" t="str">
        <f t="shared" si="26"/>
        <v/>
      </c>
      <c r="M74" s="283" t="str">
        <f t="shared" si="26"/>
        <v/>
      </c>
      <c r="N74" s="288" t="str">
        <f t="shared" si="26"/>
        <v/>
      </c>
      <c r="O74" s="333" t="str">
        <f t="shared" si="20"/>
        <v/>
      </c>
      <c r="P74" s="283" t="str">
        <f t="shared" si="21"/>
        <v/>
      </c>
      <c r="Q74" s="288" t="str">
        <f t="shared" si="22"/>
        <v/>
      </c>
      <c r="U74" s="235" t="s">
        <v>168</v>
      </c>
      <c r="V74" s="235" t="s">
        <v>166</v>
      </c>
      <c r="W74" s="238"/>
      <c r="X74" s="239"/>
      <c r="Z74" s="235" t="s">
        <v>168</v>
      </c>
      <c r="AA74" s="74" t="s">
        <v>166</v>
      </c>
      <c r="AB74" s="75"/>
      <c r="AC74" s="76"/>
    </row>
    <row r="75" spans="1:44" x14ac:dyDescent="0.2">
      <c r="A75" s="282">
        <v>23</v>
      </c>
      <c r="B75" s="448" t="str">
        <f>IF(A!B$28="","",A!B$28)</f>
        <v/>
      </c>
      <c r="C75" s="283" t="str">
        <f>IF(A!C$28="","",A!C$28)</f>
        <v/>
      </c>
      <c r="D75" s="288" t="str">
        <f>IF(A!D$28="","",A!D$28)</f>
        <v/>
      </c>
      <c r="E75" s="333" t="str">
        <f t="shared" si="26"/>
        <v/>
      </c>
      <c r="F75" s="283" t="str">
        <f t="shared" si="19"/>
        <v/>
      </c>
      <c r="G75" s="283" t="str">
        <f t="shared" si="26"/>
        <v/>
      </c>
      <c r="H75" s="288" t="str">
        <f t="shared" si="19"/>
        <v/>
      </c>
      <c r="I75" s="333" t="str">
        <f t="shared" si="26"/>
        <v/>
      </c>
      <c r="J75" s="283" t="str">
        <f t="shared" si="16"/>
        <v/>
      </c>
      <c r="K75" s="288" t="str">
        <f t="shared" si="16"/>
        <v/>
      </c>
      <c r="L75" s="333" t="str">
        <f t="shared" si="26"/>
        <v/>
      </c>
      <c r="M75" s="283" t="str">
        <f t="shared" si="26"/>
        <v/>
      </c>
      <c r="N75" s="288" t="str">
        <f t="shared" si="26"/>
        <v/>
      </c>
      <c r="O75" s="333" t="str">
        <f>IF($B75="","",COUNTIF($E75:$N75,"A")*100/$Q75)</f>
        <v/>
      </c>
      <c r="P75" s="283" t="str">
        <f>IF($B75="","",COUNTIF($E75:$N75,"C")*100/$Q75)</f>
        <v/>
      </c>
      <c r="Q75" s="288" t="str">
        <f t="shared" si="22"/>
        <v/>
      </c>
      <c r="U75" s="235" t="s">
        <v>150</v>
      </c>
      <c r="V75" s="78" t="s">
        <v>56</v>
      </c>
      <c r="W75" s="79" t="s">
        <v>57</v>
      </c>
      <c r="X75" s="80" t="s">
        <v>162</v>
      </c>
      <c r="Z75" s="74" t="s">
        <v>154</v>
      </c>
      <c r="AA75" s="78" t="s">
        <v>56</v>
      </c>
      <c r="AB75" s="79" t="s">
        <v>57</v>
      </c>
      <c r="AC75" s="80" t="s">
        <v>162</v>
      </c>
    </row>
    <row r="76" spans="1:44" x14ac:dyDescent="0.2">
      <c r="A76" s="282">
        <v>24</v>
      </c>
      <c r="B76" s="448" t="str">
        <f>IF(A!B$29="","",A!B$29)</f>
        <v/>
      </c>
      <c r="C76" s="283" t="str">
        <f>IF(A!C$29="","",A!C$29)</f>
        <v/>
      </c>
      <c r="D76" s="288" t="str">
        <f>IF(A!D$29="","",A!D$29)</f>
        <v/>
      </c>
      <c r="E76" s="333" t="str">
        <f t="shared" si="26"/>
        <v/>
      </c>
      <c r="F76" s="283" t="str">
        <f t="shared" si="19"/>
        <v/>
      </c>
      <c r="G76" s="283" t="str">
        <f t="shared" si="26"/>
        <v/>
      </c>
      <c r="H76" s="288" t="str">
        <f t="shared" si="19"/>
        <v/>
      </c>
      <c r="I76" s="333" t="str">
        <f t="shared" si="26"/>
        <v/>
      </c>
      <c r="J76" s="283" t="str">
        <f t="shared" si="16"/>
        <v/>
      </c>
      <c r="K76" s="288" t="str">
        <f t="shared" si="16"/>
        <v/>
      </c>
      <c r="L76" s="333" t="str">
        <f t="shared" si="26"/>
        <v/>
      </c>
      <c r="M76" s="283" t="str">
        <f t="shared" si="26"/>
        <v/>
      </c>
      <c r="N76" s="288" t="str">
        <f t="shared" si="26"/>
        <v/>
      </c>
      <c r="O76" s="333" t="str">
        <f t="shared" si="20"/>
        <v/>
      </c>
      <c r="P76" s="283" t="str">
        <f t="shared" si="21"/>
        <v/>
      </c>
      <c r="Q76" s="288" t="str">
        <f t="shared" si="22"/>
        <v/>
      </c>
      <c r="U76" s="73" t="s">
        <v>163</v>
      </c>
      <c r="V76" s="81"/>
      <c r="W76" s="82">
        <v>1</v>
      </c>
      <c r="X76" s="83">
        <v>1</v>
      </c>
      <c r="Z76" s="73" t="s">
        <v>163</v>
      </c>
      <c r="AA76" s="81"/>
      <c r="AB76" s="82">
        <v>1</v>
      </c>
      <c r="AC76" s="83">
        <v>1</v>
      </c>
    </row>
    <row r="77" spans="1:44" x14ac:dyDescent="0.2">
      <c r="A77" s="282">
        <v>25</v>
      </c>
      <c r="B77" s="449" t="str">
        <f>IF(A!B$30="","",A!B$30)</f>
        <v/>
      </c>
      <c r="C77" s="283" t="str">
        <f>IF(A!C$30="","",A!C$30)</f>
        <v/>
      </c>
      <c r="D77" s="288" t="str">
        <f>IF(A!D$30="","",A!D$30)</f>
        <v/>
      </c>
      <c r="E77" s="333" t="str">
        <f t="shared" si="26"/>
        <v/>
      </c>
      <c r="F77" s="283" t="str">
        <f t="shared" si="19"/>
        <v/>
      </c>
      <c r="G77" s="283" t="str">
        <f t="shared" si="26"/>
        <v/>
      </c>
      <c r="H77" s="288" t="str">
        <f t="shared" si="19"/>
        <v/>
      </c>
      <c r="I77" s="333" t="str">
        <f t="shared" si="26"/>
        <v/>
      </c>
      <c r="J77" s="283" t="str">
        <f t="shared" si="16"/>
        <v/>
      </c>
      <c r="K77" s="288" t="str">
        <f t="shared" si="16"/>
        <v/>
      </c>
      <c r="L77" s="333" t="str">
        <f t="shared" si="26"/>
        <v/>
      </c>
      <c r="M77" s="283" t="str">
        <f t="shared" si="26"/>
        <v/>
      </c>
      <c r="N77" s="288" t="str">
        <f t="shared" si="26"/>
        <v/>
      </c>
      <c r="O77" s="333" t="str">
        <f t="shared" si="20"/>
        <v/>
      </c>
      <c r="P77" s="283" t="str">
        <f t="shared" si="21"/>
        <v/>
      </c>
      <c r="Q77" s="288" t="str">
        <f t="shared" si="22"/>
        <v/>
      </c>
      <c r="U77" s="77" t="s">
        <v>164</v>
      </c>
      <c r="V77" s="84">
        <v>2</v>
      </c>
      <c r="W77" s="85">
        <v>8</v>
      </c>
      <c r="X77" s="86">
        <v>10</v>
      </c>
      <c r="Z77" s="77" t="s">
        <v>164</v>
      </c>
      <c r="AA77" s="84">
        <v>3</v>
      </c>
      <c r="AB77" s="85">
        <v>8</v>
      </c>
      <c r="AC77" s="86">
        <v>11</v>
      </c>
    </row>
    <row r="78" spans="1:44" x14ac:dyDescent="0.2">
      <c r="A78" s="282">
        <v>26</v>
      </c>
      <c r="B78" s="449" t="str">
        <f>IF(A!B$31="","",A!B$31)</f>
        <v/>
      </c>
      <c r="C78" s="283" t="str">
        <f>IF(A!C$31="","",A!C$31)</f>
        <v/>
      </c>
      <c r="D78" s="288" t="str">
        <f>IF(A!D$31="","",A!D$31)</f>
        <v/>
      </c>
      <c r="E78" s="333" t="str">
        <f t="shared" si="26"/>
        <v/>
      </c>
      <c r="F78" s="283" t="str">
        <f t="shared" si="19"/>
        <v/>
      </c>
      <c r="G78" s="283" t="str">
        <f t="shared" si="26"/>
        <v/>
      </c>
      <c r="H78" s="288" t="str">
        <f t="shared" si="19"/>
        <v/>
      </c>
      <c r="I78" s="333" t="str">
        <f t="shared" si="26"/>
        <v/>
      </c>
      <c r="J78" s="283" t="str">
        <f t="shared" si="16"/>
        <v/>
      </c>
      <c r="K78" s="288" t="str">
        <f t="shared" si="16"/>
        <v/>
      </c>
      <c r="L78" s="333" t="str">
        <f t="shared" si="26"/>
        <v/>
      </c>
      <c r="M78" s="283" t="str">
        <f t="shared" si="26"/>
        <v/>
      </c>
      <c r="N78" s="288" t="str">
        <f t="shared" si="26"/>
        <v/>
      </c>
      <c r="O78" s="333" t="str">
        <f t="shared" si="20"/>
        <v/>
      </c>
      <c r="P78" s="283" t="str">
        <f t="shared" si="21"/>
        <v/>
      </c>
      <c r="Q78" s="288" t="str">
        <f t="shared" si="22"/>
        <v/>
      </c>
      <c r="U78" s="77" t="s">
        <v>165</v>
      </c>
      <c r="V78" s="84">
        <v>1</v>
      </c>
      <c r="W78" s="85">
        <v>3</v>
      </c>
      <c r="X78" s="86">
        <v>4</v>
      </c>
      <c r="Z78" s="77" t="s">
        <v>165</v>
      </c>
      <c r="AA78" s="84"/>
      <c r="AB78" s="85">
        <v>3</v>
      </c>
      <c r="AC78" s="86">
        <v>3</v>
      </c>
    </row>
    <row r="79" spans="1:44" x14ac:dyDescent="0.2">
      <c r="A79" s="282">
        <v>27</v>
      </c>
      <c r="B79" s="449" t="str">
        <f>IF(A!B$32="","",A!B$32)</f>
        <v/>
      </c>
      <c r="C79" s="283" t="str">
        <f>IF(A!C$32="","",A!C$32)</f>
        <v/>
      </c>
      <c r="D79" s="288" t="str">
        <f>IF(A!D$32="","",A!D$32)</f>
        <v/>
      </c>
      <c r="E79" s="333" t="str">
        <f t="shared" si="26"/>
        <v/>
      </c>
      <c r="F79" s="283" t="str">
        <f t="shared" si="19"/>
        <v/>
      </c>
      <c r="G79" s="283" t="str">
        <f t="shared" si="26"/>
        <v/>
      </c>
      <c r="H79" s="288" t="str">
        <f t="shared" si="19"/>
        <v/>
      </c>
      <c r="I79" s="333" t="str">
        <f t="shared" si="26"/>
        <v/>
      </c>
      <c r="J79" s="283" t="str">
        <f t="shared" si="16"/>
        <v/>
      </c>
      <c r="K79" s="288" t="str">
        <f t="shared" si="16"/>
        <v/>
      </c>
      <c r="L79" s="333" t="str">
        <f t="shared" si="26"/>
        <v/>
      </c>
      <c r="M79" s="283" t="str">
        <f t="shared" si="26"/>
        <v/>
      </c>
      <c r="N79" s="288" t="str">
        <f t="shared" si="26"/>
        <v/>
      </c>
      <c r="O79" s="333" t="str">
        <f t="shared" si="20"/>
        <v/>
      </c>
      <c r="P79" s="283" t="str">
        <f t="shared" si="21"/>
        <v/>
      </c>
      <c r="Q79" s="288" t="str">
        <f t="shared" si="22"/>
        <v/>
      </c>
      <c r="U79" s="87" t="s">
        <v>162</v>
      </c>
      <c r="V79" s="88">
        <v>3</v>
      </c>
      <c r="W79" s="89">
        <v>12</v>
      </c>
      <c r="X79" s="90">
        <v>15</v>
      </c>
      <c r="Z79" s="87" t="s">
        <v>162</v>
      </c>
      <c r="AA79" s="88">
        <v>3</v>
      </c>
      <c r="AB79" s="89">
        <v>12</v>
      </c>
      <c r="AC79" s="90">
        <v>15</v>
      </c>
    </row>
    <row r="80" spans="1:44" x14ac:dyDescent="0.2">
      <c r="A80" s="282">
        <v>28</v>
      </c>
      <c r="B80" s="449" t="str">
        <f>IF(A!B$33="","",A!B$33)</f>
        <v/>
      </c>
      <c r="C80" s="283" t="str">
        <f>IF(A!C$33="","",A!C$33)</f>
        <v/>
      </c>
      <c r="D80" s="288" t="str">
        <f>IF(A!D$33="","",A!D$33)</f>
        <v/>
      </c>
      <c r="E80" s="333" t="str">
        <f t="shared" si="26"/>
        <v/>
      </c>
      <c r="F80" s="283" t="str">
        <f t="shared" si="19"/>
        <v/>
      </c>
      <c r="G80" s="283" t="str">
        <f t="shared" si="26"/>
        <v/>
      </c>
      <c r="H80" s="288" t="str">
        <f t="shared" si="19"/>
        <v/>
      </c>
      <c r="I80" s="333" t="str">
        <f t="shared" si="26"/>
        <v/>
      </c>
      <c r="J80" s="283" t="str">
        <f t="shared" si="16"/>
        <v/>
      </c>
      <c r="K80" s="288" t="str">
        <f t="shared" si="16"/>
        <v/>
      </c>
      <c r="L80" s="333" t="str">
        <f t="shared" si="26"/>
        <v/>
      </c>
      <c r="M80" s="283" t="str">
        <f t="shared" si="26"/>
        <v/>
      </c>
      <c r="N80" s="288" t="str">
        <f t="shared" si="26"/>
        <v/>
      </c>
      <c r="O80" s="333" t="str">
        <f t="shared" si="20"/>
        <v/>
      </c>
      <c r="P80" s="283" t="str">
        <f t="shared" si="21"/>
        <v/>
      </c>
      <c r="Q80" s="288" t="str">
        <f t="shared" si="22"/>
        <v/>
      </c>
      <c r="U80"/>
      <c r="V80"/>
      <c r="W80" s="217"/>
      <c r="X80" s="217"/>
      <c r="Z80"/>
      <c r="AA80"/>
      <c r="AB80"/>
      <c r="AC80"/>
    </row>
    <row r="81" spans="1:45" x14ac:dyDescent="0.2">
      <c r="A81" s="291">
        <v>29</v>
      </c>
      <c r="B81" s="450" t="str">
        <f>IF(A!B$34="","",A!B$34)</f>
        <v/>
      </c>
      <c r="C81" s="292" t="str">
        <f>IF(A!C$34="","",A!C$34)</f>
        <v/>
      </c>
      <c r="D81" s="298" t="str">
        <f>IF(A!D$34="","",A!D$34)</f>
        <v/>
      </c>
      <c r="E81" s="334" t="str">
        <f t="shared" si="26"/>
        <v/>
      </c>
      <c r="F81" s="292" t="str">
        <f t="shared" si="19"/>
        <v/>
      </c>
      <c r="G81" s="292" t="str">
        <f t="shared" si="26"/>
        <v/>
      </c>
      <c r="H81" s="298" t="str">
        <f t="shared" si="19"/>
        <v/>
      </c>
      <c r="I81" s="334" t="str">
        <f t="shared" si="26"/>
        <v/>
      </c>
      <c r="J81" s="292" t="str">
        <f t="shared" si="16"/>
        <v/>
      </c>
      <c r="K81" s="298" t="str">
        <f t="shared" si="16"/>
        <v/>
      </c>
      <c r="L81" s="334" t="str">
        <f t="shared" si="26"/>
        <v/>
      </c>
      <c r="M81" s="292" t="str">
        <f t="shared" si="26"/>
        <v/>
      </c>
      <c r="N81" s="298" t="str">
        <f t="shared" si="26"/>
        <v/>
      </c>
      <c r="O81" s="334" t="str">
        <f t="shared" si="20"/>
        <v/>
      </c>
      <c r="P81" s="292" t="str">
        <f t="shared" si="21"/>
        <v/>
      </c>
      <c r="Q81" s="298" t="str">
        <f t="shared" si="22"/>
        <v/>
      </c>
    </row>
    <row r="82" spans="1:45" x14ac:dyDescent="0.2">
      <c r="D82" s="335" t="s">
        <v>163</v>
      </c>
      <c r="E82" s="306">
        <f>COUNTIF(E$53:E$81,$D82)</f>
        <v>0</v>
      </c>
      <c r="F82" s="306">
        <f t="shared" ref="F82:N82" si="27">COUNTIF(F$53:F$81,$D82)</f>
        <v>0</v>
      </c>
      <c r="G82" s="306">
        <f t="shared" si="27"/>
        <v>0</v>
      </c>
      <c r="H82" s="306">
        <f t="shared" si="27"/>
        <v>0</v>
      </c>
      <c r="I82" s="306">
        <f t="shared" si="27"/>
        <v>0</v>
      </c>
      <c r="J82" s="306">
        <f t="shared" si="27"/>
        <v>0</v>
      </c>
      <c r="K82" s="306">
        <f t="shared" si="27"/>
        <v>0</v>
      </c>
      <c r="L82" s="306">
        <f t="shared" si="27"/>
        <v>0</v>
      </c>
      <c r="M82" s="306">
        <f t="shared" si="27"/>
        <v>0</v>
      </c>
      <c r="N82" s="306">
        <f t="shared" si="27"/>
        <v>0</v>
      </c>
      <c r="O82" s="306"/>
      <c r="Q82" s="306"/>
    </row>
    <row r="83" spans="1:45" x14ac:dyDescent="0.2">
      <c r="D83" s="335" t="s">
        <v>164</v>
      </c>
      <c r="E83" s="306">
        <f t="shared" ref="E83:N84" si="28">COUNTIF(E$53:E$81,$D83)</f>
        <v>0</v>
      </c>
      <c r="F83" s="306">
        <f t="shared" si="28"/>
        <v>0</v>
      </c>
      <c r="G83" s="306">
        <f t="shared" si="28"/>
        <v>0</v>
      </c>
      <c r="H83" s="306">
        <f t="shared" si="28"/>
        <v>0</v>
      </c>
      <c r="I83" s="306">
        <f t="shared" si="28"/>
        <v>0</v>
      </c>
      <c r="J83" s="306">
        <f t="shared" si="28"/>
        <v>0</v>
      </c>
      <c r="K83" s="306">
        <f t="shared" si="28"/>
        <v>0</v>
      </c>
      <c r="L83" s="306">
        <f t="shared" si="28"/>
        <v>0</v>
      </c>
      <c r="M83" s="306">
        <f t="shared" si="28"/>
        <v>0</v>
      </c>
      <c r="N83" s="306">
        <f t="shared" si="28"/>
        <v>0</v>
      </c>
      <c r="O83" s="306"/>
      <c r="Q83" s="306"/>
    </row>
    <row r="84" spans="1:45" x14ac:dyDescent="0.2">
      <c r="D84" s="335" t="s">
        <v>165</v>
      </c>
      <c r="E84" s="306">
        <f t="shared" si="28"/>
        <v>0</v>
      </c>
      <c r="F84" s="306">
        <f t="shared" si="28"/>
        <v>0</v>
      </c>
      <c r="G84" s="306">
        <f t="shared" si="28"/>
        <v>0</v>
      </c>
      <c r="H84" s="306">
        <f t="shared" si="28"/>
        <v>0</v>
      </c>
      <c r="I84" s="306">
        <f t="shared" si="28"/>
        <v>0</v>
      </c>
      <c r="J84" s="306">
        <f t="shared" si="28"/>
        <v>0</v>
      </c>
      <c r="K84" s="306">
        <f t="shared" si="28"/>
        <v>0</v>
      </c>
      <c r="L84" s="306">
        <f t="shared" si="28"/>
        <v>0</v>
      </c>
      <c r="M84" s="306">
        <f t="shared" si="28"/>
        <v>0</v>
      </c>
      <c r="N84" s="306">
        <f t="shared" si="28"/>
        <v>0</v>
      </c>
      <c r="O84" s="306"/>
      <c r="Q84" s="306"/>
    </row>
    <row r="85" spans="1:45" x14ac:dyDescent="0.2">
      <c r="D85" s="336" t="s">
        <v>201</v>
      </c>
      <c r="E85" s="337">
        <f>SUM(E82:E84)</f>
        <v>0</v>
      </c>
      <c r="F85" s="337">
        <f t="shared" ref="F85:N85" si="29">SUM(F82:F84)</f>
        <v>0</v>
      </c>
      <c r="G85" s="337">
        <f t="shared" si="29"/>
        <v>0</v>
      </c>
      <c r="H85" s="337">
        <f t="shared" si="29"/>
        <v>0</v>
      </c>
      <c r="I85" s="337">
        <f t="shared" si="29"/>
        <v>0</v>
      </c>
      <c r="J85" s="337">
        <f t="shared" si="29"/>
        <v>0</v>
      </c>
      <c r="K85" s="337">
        <f t="shared" si="29"/>
        <v>0</v>
      </c>
      <c r="L85" s="337">
        <f t="shared" si="29"/>
        <v>0</v>
      </c>
      <c r="M85" s="337">
        <f t="shared" si="29"/>
        <v>0</v>
      </c>
      <c r="N85" s="337">
        <f t="shared" si="29"/>
        <v>0</v>
      </c>
    </row>
    <row r="90" spans="1:45" ht="26.25" customHeight="1" x14ac:dyDescent="0.2">
      <c r="A90" s="338" t="str">
        <f t="shared" ref="A90:A117" si="30">IF(A6="","",A6)</f>
        <v>N°</v>
      </c>
      <c r="B90" s="339" t="str">
        <f t="shared" ref="B90:N90" si="31">IF(B6="","",B6)</f>
        <v>Cognome e nome</v>
      </c>
      <c r="C90" s="340" t="str">
        <f t="shared" si="31"/>
        <v>Sex</v>
      </c>
      <c r="D90" s="341" t="str">
        <f t="shared" si="31"/>
        <v>Ass</v>
      </c>
      <c r="E90" s="405" t="str">
        <f t="shared" si="31"/>
        <v>SESP</v>
      </c>
      <c r="F90" s="406" t="str">
        <f t="shared" si="31"/>
        <v>RESP</v>
      </c>
      <c r="G90" s="406" t="str">
        <f t="shared" si="31"/>
        <v>TREA</v>
      </c>
      <c r="H90" s="406" t="str">
        <f t="shared" si="31"/>
        <v>IESP</v>
      </c>
      <c r="I90" s="406" t="str">
        <f t="shared" si="31"/>
        <v>SRIC</v>
      </c>
      <c r="J90" s="406" t="str">
        <f t="shared" si="31"/>
        <v>RSUB</v>
      </c>
      <c r="K90" s="406" t="str">
        <f t="shared" si="31"/>
        <v>ISUB</v>
      </c>
      <c r="L90" s="406" t="str">
        <f t="shared" si="31"/>
        <v>SREC</v>
      </c>
      <c r="M90" s="406" t="str">
        <f t="shared" si="31"/>
        <v>RREC</v>
      </c>
      <c r="N90" s="407" t="str">
        <f t="shared" si="31"/>
        <v>IREC</v>
      </c>
    </row>
    <row r="91" spans="1:45" s="346" customFormat="1" ht="11.25" x14ac:dyDescent="0.2">
      <c r="A91" s="342">
        <f t="shared" si="30"/>
        <v>1</v>
      </c>
      <c r="B91" s="343" t="str">
        <f t="shared" ref="B91:N91" si="32">IF(B7="","",B7)</f>
        <v/>
      </c>
      <c r="C91" s="344" t="str">
        <f t="shared" si="32"/>
        <v/>
      </c>
      <c r="D91" s="278" t="str">
        <f t="shared" si="32"/>
        <v/>
      </c>
      <c r="E91" s="345" t="str">
        <f>IF(E7="","",E7)</f>
        <v/>
      </c>
      <c r="F91" s="344" t="str">
        <f t="shared" si="32"/>
        <v/>
      </c>
      <c r="G91" s="344" t="str">
        <f t="shared" si="32"/>
        <v/>
      </c>
      <c r="H91" s="344" t="str">
        <f t="shared" si="32"/>
        <v/>
      </c>
      <c r="I91" s="344" t="str">
        <f t="shared" si="32"/>
        <v/>
      </c>
      <c r="J91" s="344" t="str">
        <f t="shared" si="32"/>
        <v/>
      </c>
      <c r="K91" s="344" t="str">
        <f t="shared" si="32"/>
        <v/>
      </c>
      <c r="L91" s="344" t="str">
        <f t="shared" si="32"/>
        <v/>
      </c>
      <c r="M91" s="344" t="str">
        <f t="shared" si="32"/>
        <v/>
      </c>
      <c r="N91" s="278" t="str">
        <f t="shared" si="32"/>
        <v/>
      </c>
      <c r="P91" s="324"/>
      <c r="Q91" s="347"/>
      <c r="R91" s="347"/>
      <c r="S91" s="347"/>
      <c r="T91" s="347"/>
      <c r="U91" s="197"/>
      <c r="V91" s="197"/>
      <c r="W91" s="70"/>
      <c r="X91" s="218"/>
      <c r="Y91" s="197"/>
      <c r="Z91" s="197"/>
      <c r="AA91" s="197"/>
      <c r="AB91" s="197"/>
      <c r="AC91" s="197"/>
      <c r="AD91" s="197"/>
      <c r="AE91" s="197"/>
      <c r="AF91" s="197"/>
      <c r="AG91" s="197"/>
      <c r="AH91" s="197"/>
      <c r="AI91" s="197"/>
      <c r="AJ91" s="197"/>
      <c r="AK91" s="197"/>
      <c r="AL91" s="197"/>
      <c r="AM91" s="196"/>
      <c r="AN91" s="196"/>
      <c r="AO91" s="196"/>
      <c r="AP91" s="70"/>
      <c r="AQ91" s="70"/>
      <c r="AR91" s="70"/>
      <c r="AS91" s="196"/>
    </row>
    <row r="92" spans="1:45" s="346" customFormat="1" ht="11.25" hidden="1" x14ac:dyDescent="0.2">
      <c r="A92" s="348">
        <f t="shared" si="30"/>
        <v>2</v>
      </c>
      <c r="B92" s="349" t="str">
        <f t="shared" ref="B92:N92" si="33">IF(B8="","",B8)</f>
        <v/>
      </c>
      <c r="C92" s="350" t="str">
        <f t="shared" si="33"/>
        <v/>
      </c>
      <c r="D92" s="287" t="str">
        <f t="shared" si="33"/>
        <v/>
      </c>
      <c r="E92" s="351" t="str">
        <f t="shared" si="33"/>
        <v/>
      </c>
      <c r="F92" s="350" t="str">
        <f t="shared" si="33"/>
        <v/>
      </c>
      <c r="G92" s="350" t="str">
        <f t="shared" si="33"/>
        <v/>
      </c>
      <c r="H92" s="350" t="str">
        <f t="shared" si="33"/>
        <v/>
      </c>
      <c r="I92" s="350" t="str">
        <f t="shared" si="33"/>
        <v/>
      </c>
      <c r="J92" s="350" t="str">
        <f t="shared" si="33"/>
        <v/>
      </c>
      <c r="K92" s="350" t="str">
        <f t="shared" si="33"/>
        <v/>
      </c>
      <c r="L92" s="350" t="str">
        <f t="shared" si="33"/>
        <v/>
      </c>
      <c r="M92" s="350" t="str">
        <f t="shared" si="33"/>
        <v/>
      </c>
      <c r="N92" s="287" t="str">
        <f t="shared" si="33"/>
        <v/>
      </c>
      <c r="P92" s="324"/>
      <c r="Q92" s="347"/>
      <c r="R92" s="347"/>
      <c r="S92" s="347"/>
      <c r="T92" s="347"/>
      <c r="U92" s="197"/>
      <c r="V92" s="197"/>
      <c r="W92" s="70"/>
      <c r="X92" s="218"/>
      <c r="Y92" s="197"/>
      <c r="Z92" s="197"/>
      <c r="AA92" s="197"/>
      <c r="AB92" s="197"/>
      <c r="AC92" s="197"/>
      <c r="AD92" s="197"/>
      <c r="AE92" s="197"/>
      <c r="AF92" s="197"/>
      <c r="AG92" s="197"/>
      <c r="AH92" s="197"/>
      <c r="AI92" s="197"/>
      <c r="AJ92" s="197"/>
      <c r="AK92" s="197"/>
      <c r="AL92" s="197"/>
      <c r="AM92" s="196"/>
      <c r="AN92" s="196"/>
      <c r="AO92" s="196"/>
      <c r="AP92" s="70"/>
      <c r="AQ92" s="70"/>
      <c r="AR92" s="70"/>
      <c r="AS92" s="196"/>
    </row>
    <row r="93" spans="1:45" s="196" customFormat="1" ht="10.5" hidden="1" x14ac:dyDescent="0.15">
      <c r="A93" s="201">
        <f t="shared" si="30"/>
        <v>3</v>
      </c>
      <c r="B93" s="202" t="str">
        <f t="shared" ref="B93:N93" si="34">IF(B9="","",B9)</f>
        <v/>
      </c>
      <c r="C93" s="205" t="str">
        <f t="shared" si="34"/>
        <v/>
      </c>
      <c r="D93" s="22" t="str">
        <f t="shared" si="34"/>
        <v/>
      </c>
      <c r="E93" s="207" t="str">
        <f t="shared" si="34"/>
        <v/>
      </c>
      <c r="F93" s="205" t="str">
        <f t="shared" si="34"/>
        <v/>
      </c>
      <c r="G93" s="205" t="str">
        <f t="shared" si="34"/>
        <v/>
      </c>
      <c r="H93" s="205" t="str">
        <f t="shared" si="34"/>
        <v/>
      </c>
      <c r="I93" s="205" t="str">
        <f t="shared" si="34"/>
        <v/>
      </c>
      <c r="J93" s="205" t="str">
        <f t="shared" si="34"/>
        <v/>
      </c>
      <c r="K93" s="205" t="str">
        <f t="shared" si="34"/>
        <v/>
      </c>
      <c r="L93" s="205" t="str">
        <f t="shared" si="34"/>
        <v/>
      </c>
      <c r="M93" s="205" t="str">
        <f t="shared" si="34"/>
        <v/>
      </c>
      <c r="N93" s="22" t="str">
        <f t="shared" si="34"/>
        <v/>
      </c>
      <c r="P93" s="70"/>
      <c r="Q93" s="197"/>
      <c r="R93" s="197"/>
      <c r="S93" s="197"/>
      <c r="T93" s="197"/>
      <c r="U93" s="197"/>
      <c r="V93" s="197"/>
      <c r="W93" s="70"/>
      <c r="X93" s="218"/>
      <c r="Y93" s="197"/>
      <c r="Z93" s="197"/>
      <c r="AA93" s="197"/>
      <c r="AB93" s="197"/>
      <c r="AC93" s="197"/>
      <c r="AD93" s="197"/>
      <c r="AE93" s="197"/>
      <c r="AF93" s="197"/>
      <c r="AG93" s="197"/>
      <c r="AH93" s="197"/>
      <c r="AI93" s="197"/>
      <c r="AJ93" s="197"/>
      <c r="AK93" s="197"/>
      <c r="AL93" s="197"/>
      <c r="AP93" s="70"/>
      <c r="AQ93" s="70"/>
      <c r="AR93" s="70"/>
    </row>
    <row r="94" spans="1:45" s="196" customFormat="1" ht="10.5" hidden="1" x14ac:dyDescent="0.15">
      <c r="A94" s="201">
        <f t="shared" si="30"/>
        <v>4</v>
      </c>
      <c r="B94" s="202" t="str">
        <f t="shared" ref="B94:N94" si="35">IF(B10="","",B10)</f>
        <v/>
      </c>
      <c r="C94" s="205" t="str">
        <f t="shared" si="35"/>
        <v/>
      </c>
      <c r="D94" s="22" t="str">
        <f t="shared" si="35"/>
        <v/>
      </c>
      <c r="E94" s="207" t="str">
        <f t="shared" si="35"/>
        <v/>
      </c>
      <c r="F94" s="205" t="str">
        <f t="shared" si="35"/>
        <v/>
      </c>
      <c r="G94" s="205" t="str">
        <f t="shared" si="35"/>
        <v/>
      </c>
      <c r="H94" s="205" t="str">
        <f t="shared" si="35"/>
        <v/>
      </c>
      <c r="I94" s="205" t="str">
        <f t="shared" si="35"/>
        <v/>
      </c>
      <c r="J94" s="205" t="str">
        <f t="shared" si="35"/>
        <v/>
      </c>
      <c r="K94" s="205" t="str">
        <f t="shared" si="35"/>
        <v/>
      </c>
      <c r="L94" s="205" t="str">
        <f t="shared" si="35"/>
        <v/>
      </c>
      <c r="M94" s="205" t="str">
        <f t="shared" si="35"/>
        <v/>
      </c>
      <c r="N94" s="22" t="str">
        <f t="shared" si="35"/>
        <v/>
      </c>
      <c r="P94" s="70"/>
      <c r="Q94" s="197"/>
      <c r="R94" s="197"/>
      <c r="S94" s="197"/>
      <c r="T94" s="197"/>
      <c r="U94" s="197"/>
      <c r="V94" s="197"/>
      <c r="W94" s="70"/>
      <c r="X94" s="218"/>
      <c r="Y94" s="197"/>
      <c r="Z94" s="197"/>
      <c r="AA94" s="197"/>
      <c r="AB94" s="197"/>
      <c r="AC94" s="197"/>
      <c r="AD94" s="197"/>
      <c r="AE94" s="197"/>
      <c r="AF94" s="197"/>
      <c r="AG94" s="197"/>
      <c r="AH94" s="197"/>
      <c r="AI94" s="197"/>
      <c r="AJ94" s="197"/>
      <c r="AK94" s="197"/>
      <c r="AL94" s="197"/>
      <c r="AP94" s="70"/>
      <c r="AQ94" s="70"/>
      <c r="AR94" s="70"/>
    </row>
    <row r="95" spans="1:45" s="196" customFormat="1" ht="10.5" hidden="1" x14ac:dyDescent="0.15">
      <c r="A95" s="201">
        <f t="shared" si="30"/>
        <v>5</v>
      </c>
      <c r="B95" s="202" t="str">
        <f t="shared" ref="B95:N95" si="36">IF(B11="","",B11)</f>
        <v/>
      </c>
      <c r="C95" s="205" t="str">
        <f t="shared" si="36"/>
        <v/>
      </c>
      <c r="D95" s="22" t="str">
        <f t="shared" si="36"/>
        <v/>
      </c>
      <c r="E95" s="207" t="str">
        <f t="shared" si="36"/>
        <v/>
      </c>
      <c r="F95" s="205" t="str">
        <f t="shared" si="36"/>
        <v/>
      </c>
      <c r="G95" s="205" t="str">
        <f t="shared" si="36"/>
        <v/>
      </c>
      <c r="H95" s="205" t="str">
        <f t="shared" si="36"/>
        <v/>
      </c>
      <c r="I95" s="205" t="str">
        <f t="shared" si="36"/>
        <v/>
      </c>
      <c r="J95" s="205" t="str">
        <f t="shared" si="36"/>
        <v/>
      </c>
      <c r="K95" s="205" t="str">
        <f t="shared" si="36"/>
        <v/>
      </c>
      <c r="L95" s="205" t="str">
        <f t="shared" si="36"/>
        <v/>
      </c>
      <c r="M95" s="205" t="str">
        <f t="shared" si="36"/>
        <v/>
      </c>
      <c r="N95" s="22" t="str">
        <f t="shared" si="36"/>
        <v/>
      </c>
      <c r="P95" s="70"/>
      <c r="Q95" s="197"/>
      <c r="R95" s="197"/>
      <c r="S95" s="197"/>
      <c r="T95" s="197"/>
      <c r="U95" s="197"/>
      <c r="V95" s="197"/>
      <c r="W95" s="70"/>
      <c r="X95" s="218"/>
      <c r="Y95" s="197"/>
      <c r="Z95" s="197"/>
      <c r="AA95" s="197"/>
      <c r="AB95" s="197"/>
      <c r="AC95" s="197"/>
      <c r="AD95" s="197"/>
      <c r="AE95" s="197"/>
      <c r="AF95" s="197"/>
      <c r="AG95" s="197"/>
      <c r="AH95" s="197"/>
      <c r="AI95" s="197"/>
      <c r="AJ95" s="197"/>
      <c r="AK95" s="197"/>
      <c r="AL95" s="197"/>
      <c r="AP95" s="70"/>
      <c r="AQ95" s="70"/>
      <c r="AR95" s="70"/>
    </row>
    <row r="96" spans="1:45" s="196" customFormat="1" ht="10.5" hidden="1" x14ac:dyDescent="0.15">
      <c r="A96" s="201">
        <f t="shared" si="30"/>
        <v>6</v>
      </c>
      <c r="B96" s="202" t="str">
        <f t="shared" ref="B96:N96" si="37">IF(B12="","",B12)</f>
        <v/>
      </c>
      <c r="C96" s="205" t="str">
        <f t="shared" si="37"/>
        <v/>
      </c>
      <c r="D96" s="22" t="str">
        <f t="shared" si="37"/>
        <v/>
      </c>
      <c r="E96" s="207" t="str">
        <f t="shared" si="37"/>
        <v/>
      </c>
      <c r="F96" s="205" t="str">
        <f t="shared" si="37"/>
        <v/>
      </c>
      <c r="G96" s="205" t="str">
        <f t="shared" si="37"/>
        <v/>
      </c>
      <c r="H96" s="205" t="str">
        <f t="shared" si="37"/>
        <v/>
      </c>
      <c r="I96" s="205" t="str">
        <f t="shared" si="37"/>
        <v/>
      </c>
      <c r="J96" s="205" t="str">
        <f t="shared" si="37"/>
        <v/>
      </c>
      <c r="K96" s="205" t="str">
        <f t="shared" si="37"/>
        <v/>
      </c>
      <c r="L96" s="205" t="str">
        <f t="shared" si="37"/>
        <v/>
      </c>
      <c r="M96" s="205" t="str">
        <f t="shared" si="37"/>
        <v/>
      </c>
      <c r="N96" s="22" t="str">
        <f t="shared" si="37"/>
        <v/>
      </c>
      <c r="P96" s="70"/>
      <c r="Q96" s="197"/>
      <c r="R96" s="197"/>
      <c r="S96" s="197"/>
      <c r="T96" s="197"/>
      <c r="U96" s="197"/>
      <c r="V96" s="197"/>
      <c r="W96" s="70"/>
      <c r="X96" s="218"/>
      <c r="Y96" s="197"/>
      <c r="Z96" s="197"/>
      <c r="AA96" s="197"/>
      <c r="AB96" s="197"/>
      <c r="AC96" s="197"/>
      <c r="AD96" s="197"/>
      <c r="AE96" s="197"/>
      <c r="AF96" s="197"/>
      <c r="AG96" s="197"/>
      <c r="AH96" s="197"/>
      <c r="AI96" s="197"/>
      <c r="AJ96" s="197"/>
      <c r="AK96" s="197"/>
      <c r="AL96" s="197"/>
      <c r="AP96" s="70"/>
      <c r="AQ96" s="70"/>
      <c r="AR96" s="70"/>
    </row>
    <row r="97" spans="1:44" s="196" customFormat="1" ht="10.5" hidden="1" x14ac:dyDescent="0.15">
      <c r="A97" s="201">
        <f t="shared" si="30"/>
        <v>7</v>
      </c>
      <c r="B97" s="202" t="str">
        <f t="shared" ref="B97:N97" si="38">IF(B13="","",B13)</f>
        <v/>
      </c>
      <c r="C97" s="205" t="str">
        <f t="shared" si="38"/>
        <v/>
      </c>
      <c r="D97" s="22" t="str">
        <f t="shared" si="38"/>
        <v/>
      </c>
      <c r="E97" s="207" t="str">
        <f t="shared" si="38"/>
        <v/>
      </c>
      <c r="F97" s="205" t="str">
        <f t="shared" si="38"/>
        <v/>
      </c>
      <c r="G97" s="205" t="str">
        <f t="shared" si="38"/>
        <v/>
      </c>
      <c r="H97" s="205" t="str">
        <f t="shared" si="38"/>
        <v/>
      </c>
      <c r="I97" s="205" t="str">
        <f t="shared" si="38"/>
        <v/>
      </c>
      <c r="J97" s="205" t="str">
        <f t="shared" si="38"/>
        <v/>
      </c>
      <c r="K97" s="205" t="str">
        <f t="shared" si="38"/>
        <v/>
      </c>
      <c r="L97" s="205" t="str">
        <f t="shared" si="38"/>
        <v/>
      </c>
      <c r="M97" s="205" t="str">
        <f t="shared" si="38"/>
        <v/>
      </c>
      <c r="N97" s="22" t="str">
        <f t="shared" si="38"/>
        <v/>
      </c>
      <c r="P97" s="70"/>
      <c r="Q97" s="197"/>
      <c r="R97" s="197"/>
      <c r="S97" s="197"/>
      <c r="T97" s="197"/>
      <c r="U97" s="197"/>
      <c r="V97" s="197"/>
      <c r="W97" s="70"/>
      <c r="X97" s="218"/>
      <c r="Y97" s="197"/>
      <c r="Z97" s="197"/>
      <c r="AA97" s="197"/>
      <c r="AB97" s="197"/>
      <c r="AC97" s="197"/>
      <c r="AD97" s="197"/>
      <c r="AE97" s="197"/>
      <c r="AF97" s="197"/>
      <c r="AG97" s="197"/>
      <c r="AH97" s="197"/>
      <c r="AI97" s="197"/>
      <c r="AJ97" s="197"/>
      <c r="AK97" s="197"/>
      <c r="AL97" s="197"/>
      <c r="AP97" s="70"/>
      <c r="AQ97" s="70"/>
      <c r="AR97" s="70"/>
    </row>
    <row r="98" spans="1:44" s="196" customFormat="1" ht="10.5" hidden="1" x14ac:dyDescent="0.15">
      <c r="A98" s="201">
        <f t="shared" si="30"/>
        <v>8</v>
      </c>
      <c r="B98" s="202" t="str">
        <f t="shared" ref="B98:N98" si="39">IF(B14="","",B14)</f>
        <v/>
      </c>
      <c r="C98" s="205" t="str">
        <f t="shared" si="39"/>
        <v/>
      </c>
      <c r="D98" s="22" t="str">
        <f t="shared" si="39"/>
        <v/>
      </c>
      <c r="E98" s="207" t="str">
        <f t="shared" si="39"/>
        <v/>
      </c>
      <c r="F98" s="205" t="str">
        <f t="shared" si="39"/>
        <v/>
      </c>
      <c r="G98" s="205" t="str">
        <f t="shared" si="39"/>
        <v/>
      </c>
      <c r="H98" s="205" t="str">
        <f t="shared" si="39"/>
        <v/>
      </c>
      <c r="I98" s="205" t="str">
        <f t="shared" si="39"/>
        <v/>
      </c>
      <c r="J98" s="205" t="str">
        <f t="shared" si="39"/>
        <v/>
      </c>
      <c r="K98" s="205" t="str">
        <f t="shared" si="39"/>
        <v/>
      </c>
      <c r="L98" s="205" t="str">
        <f t="shared" si="39"/>
        <v/>
      </c>
      <c r="M98" s="205" t="str">
        <f t="shared" si="39"/>
        <v/>
      </c>
      <c r="N98" s="22" t="str">
        <f t="shared" si="39"/>
        <v/>
      </c>
      <c r="P98" s="70"/>
      <c r="Q98" s="197"/>
      <c r="R98" s="197"/>
      <c r="S98" s="197"/>
      <c r="T98" s="197"/>
      <c r="U98" s="197"/>
      <c r="V98" s="197"/>
      <c r="W98" s="70"/>
      <c r="X98" s="218"/>
      <c r="Y98" s="197"/>
      <c r="Z98" s="197"/>
      <c r="AA98" s="197"/>
      <c r="AB98" s="197"/>
      <c r="AC98" s="197"/>
      <c r="AD98" s="197"/>
      <c r="AE98" s="197"/>
      <c r="AF98" s="197"/>
      <c r="AG98" s="197"/>
      <c r="AH98" s="197"/>
      <c r="AI98" s="197"/>
      <c r="AJ98" s="197"/>
      <c r="AK98" s="197"/>
      <c r="AL98" s="197"/>
      <c r="AP98" s="70"/>
      <c r="AQ98" s="70"/>
      <c r="AR98" s="70"/>
    </row>
    <row r="99" spans="1:44" s="196" customFormat="1" ht="10.5" hidden="1" x14ac:dyDescent="0.15">
      <c r="A99" s="201">
        <f t="shared" si="30"/>
        <v>9</v>
      </c>
      <c r="B99" s="202" t="str">
        <f t="shared" ref="B99:N99" si="40">IF(B15="","",B15)</f>
        <v/>
      </c>
      <c r="C99" s="205" t="str">
        <f t="shared" si="40"/>
        <v/>
      </c>
      <c r="D99" s="22" t="str">
        <f t="shared" si="40"/>
        <v/>
      </c>
      <c r="E99" s="207" t="str">
        <f t="shared" si="40"/>
        <v/>
      </c>
      <c r="F99" s="205" t="str">
        <f t="shared" si="40"/>
        <v/>
      </c>
      <c r="G99" s="205" t="str">
        <f t="shared" si="40"/>
        <v/>
      </c>
      <c r="H99" s="205" t="str">
        <f t="shared" si="40"/>
        <v/>
      </c>
      <c r="I99" s="205" t="str">
        <f t="shared" si="40"/>
        <v/>
      </c>
      <c r="J99" s="205" t="str">
        <f t="shared" si="40"/>
        <v/>
      </c>
      <c r="K99" s="205" t="str">
        <f t="shared" si="40"/>
        <v/>
      </c>
      <c r="L99" s="205" t="str">
        <f t="shared" si="40"/>
        <v/>
      </c>
      <c r="M99" s="205" t="str">
        <f t="shared" si="40"/>
        <v/>
      </c>
      <c r="N99" s="22" t="str">
        <f t="shared" si="40"/>
        <v/>
      </c>
      <c r="P99" s="70"/>
      <c r="Q99" s="197"/>
      <c r="R99" s="197"/>
      <c r="S99" s="197"/>
      <c r="T99" s="197"/>
      <c r="U99" s="197"/>
      <c r="V99" s="197"/>
      <c r="W99" s="70"/>
      <c r="X99" s="218"/>
      <c r="Y99" s="197"/>
      <c r="Z99" s="197"/>
      <c r="AA99" s="197"/>
      <c r="AB99" s="197"/>
      <c r="AC99" s="197"/>
      <c r="AD99" s="197"/>
      <c r="AE99" s="197"/>
      <c r="AF99" s="197"/>
      <c r="AG99" s="197"/>
      <c r="AH99" s="197"/>
      <c r="AI99" s="197"/>
      <c r="AJ99" s="197"/>
      <c r="AK99" s="197"/>
      <c r="AL99" s="197"/>
      <c r="AP99" s="70"/>
      <c r="AQ99" s="70"/>
      <c r="AR99" s="70"/>
    </row>
    <row r="100" spans="1:44" s="196" customFormat="1" ht="10.5" hidden="1" x14ac:dyDescent="0.15">
      <c r="A100" s="201">
        <f t="shared" si="30"/>
        <v>10</v>
      </c>
      <c r="B100" s="202" t="str">
        <f t="shared" ref="B100:N100" si="41">IF(B16="","",B16)</f>
        <v/>
      </c>
      <c r="C100" s="205" t="str">
        <f t="shared" si="41"/>
        <v/>
      </c>
      <c r="D100" s="22" t="str">
        <f t="shared" si="41"/>
        <v/>
      </c>
      <c r="E100" s="207" t="str">
        <f t="shared" si="41"/>
        <v/>
      </c>
      <c r="F100" s="205" t="str">
        <f t="shared" si="41"/>
        <v/>
      </c>
      <c r="G100" s="205" t="str">
        <f t="shared" si="41"/>
        <v/>
      </c>
      <c r="H100" s="205" t="str">
        <f t="shared" si="41"/>
        <v/>
      </c>
      <c r="I100" s="205" t="str">
        <f t="shared" si="41"/>
        <v/>
      </c>
      <c r="J100" s="205" t="str">
        <f t="shared" si="41"/>
        <v/>
      </c>
      <c r="K100" s="205" t="str">
        <f t="shared" si="41"/>
        <v/>
      </c>
      <c r="L100" s="205" t="str">
        <f t="shared" si="41"/>
        <v/>
      </c>
      <c r="M100" s="205" t="str">
        <f t="shared" si="41"/>
        <v/>
      </c>
      <c r="N100" s="22" t="str">
        <f t="shared" si="41"/>
        <v/>
      </c>
      <c r="P100" s="70"/>
      <c r="Q100" s="197"/>
      <c r="R100" s="197"/>
      <c r="S100" s="197"/>
      <c r="T100" s="197"/>
      <c r="U100" s="197"/>
      <c r="V100" s="197"/>
      <c r="W100" s="70"/>
      <c r="X100" s="218"/>
      <c r="Y100" s="197"/>
      <c r="Z100" s="197"/>
      <c r="AA100" s="197"/>
      <c r="AB100" s="197"/>
      <c r="AC100" s="197"/>
      <c r="AD100" s="197"/>
      <c r="AE100" s="197"/>
      <c r="AF100" s="197"/>
      <c r="AG100" s="197"/>
      <c r="AH100" s="197"/>
      <c r="AI100" s="197"/>
      <c r="AJ100" s="197"/>
      <c r="AK100" s="197"/>
      <c r="AL100" s="197"/>
      <c r="AP100" s="70"/>
      <c r="AQ100" s="70"/>
      <c r="AR100" s="70"/>
    </row>
    <row r="101" spans="1:44" s="196" customFormat="1" ht="10.5" hidden="1" x14ac:dyDescent="0.15">
      <c r="A101" s="201">
        <f t="shared" si="30"/>
        <v>11</v>
      </c>
      <c r="B101" s="202" t="str">
        <f t="shared" ref="B101:N101" si="42">IF(B17="","",B17)</f>
        <v/>
      </c>
      <c r="C101" s="205" t="str">
        <f t="shared" si="42"/>
        <v/>
      </c>
      <c r="D101" s="22" t="str">
        <f t="shared" si="42"/>
        <v/>
      </c>
      <c r="E101" s="207" t="str">
        <f t="shared" si="42"/>
        <v/>
      </c>
      <c r="F101" s="205" t="str">
        <f t="shared" si="42"/>
        <v/>
      </c>
      <c r="G101" s="205" t="str">
        <f t="shared" si="42"/>
        <v/>
      </c>
      <c r="H101" s="205" t="str">
        <f t="shared" si="42"/>
        <v/>
      </c>
      <c r="I101" s="205" t="str">
        <f t="shared" si="42"/>
        <v/>
      </c>
      <c r="J101" s="205" t="str">
        <f t="shared" si="42"/>
        <v/>
      </c>
      <c r="K101" s="205" t="str">
        <f t="shared" si="42"/>
        <v/>
      </c>
      <c r="L101" s="205" t="str">
        <f t="shared" si="42"/>
        <v/>
      </c>
      <c r="M101" s="205" t="str">
        <f t="shared" si="42"/>
        <v/>
      </c>
      <c r="N101" s="22" t="str">
        <f t="shared" si="42"/>
        <v/>
      </c>
      <c r="P101" s="70"/>
      <c r="Q101" s="197"/>
      <c r="R101" s="197"/>
      <c r="S101" s="197"/>
      <c r="T101" s="197"/>
      <c r="U101" s="197"/>
      <c r="V101" s="197"/>
      <c r="W101" s="70"/>
      <c r="X101" s="218"/>
      <c r="Y101" s="197"/>
      <c r="Z101" s="197"/>
      <c r="AA101" s="197"/>
      <c r="AB101" s="197"/>
      <c r="AC101" s="197"/>
      <c r="AD101" s="197"/>
      <c r="AE101" s="197"/>
      <c r="AF101" s="197"/>
      <c r="AG101" s="197"/>
      <c r="AH101" s="197"/>
      <c r="AI101" s="197"/>
      <c r="AJ101" s="197"/>
      <c r="AK101" s="197"/>
      <c r="AL101" s="197"/>
      <c r="AP101" s="70"/>
      <c r="AQ101" s="70"/>
      <c r="AR101" s="70"/>
    </row>
    <row r="102" spans="1:44" s="196" customFormat="1" ht="10.5" hidden="1" x14ac:dyDescent="0.15">
      <c r="A102" s="201">
        <f t="shared" si="30"/>
        <v>12</v>
      </c>
      <c r="B102" s="202" t="str">
        <f t="shared" ref="B102:N102" si="43">IF(B18="","",B18)</f>
        <v/>
      </c>
      <c r="C102" s="205" t="str">
        <f t="shared" si="43"/>
        <v/>
      </c>
      <c r="D102" s="22" t="str">
        <f t="shared" si="43"/>
        <v/>
      </c>
      <c r="E102" s="207" t="str">
        <f t="shared" si="43"/>
        <v/>
      </c>
      <c r="F102" s="205" t="str">
        <f t="shared" si="43"/>
        <v/>
      </c>
      <c r="G102" s="205" t="str">
        <f t="shared" si="43"/>
        <v/>
      </c>
      <c r="H102" s="205" t="str">
        <f t="shared" si="43"/>
        <v/>
      </c>
      <c r="I102" s="205" t="str">
        <f t="shared" si="43"/>
        <v/>
      </c>
      <c r="J102" s="205" t="str">
        <f t="shared" si="43"/>
        <v/>
      </c>
      <c r="K102" s="205" t="str">
        <f t="shared" si="43"/>
        <v/>
      </c>
      <c r="L102" s="205" t="str">
        <f t="shared" si="43"/>
        <v/>
      </c>
      <c r="M102" s="205" t="str">
        <f t="shared" si="43"/>
        <v/>
      </c>
      <c r="N102" s="22" t="str">
        <f t="shared" si="43"/>
        <v/>
      </c>
      <c r="P102" s="70"/>
      <c r="Q102" s="197"/>
      <c r="R102" s="197"/>
      <c r="S102" s="197"/>
      <c r="T102" s="197"/>
      <c r="U102" s="197"/>
      <c r="V102" s="197"/>
      <c r="W102" s="70"/>
      <c r="X102" s="218"/>
      <c r="Y102" s="197"/>
      <c r="Z102" s="197"/>
      <c r="AA102" s="197"/>
      <c r="AB102" s="197"/>
      <c r="AC102" s="197"/>
      <c r="AD102" s="197"/>
      <c r="AE102" s="197"/>
      <c r="AF102" s="197"/>
      <c r="AG102" s="197"/>
      <c r="AH102" s="197"/>
      <c r="AI102" s="197"/>
      <c r="AJ102" s="197"/>
      <c r="AK102" s="197"/>
      <c r="AL102" s="197"/>
      <c r="AP102" s="70"/>
      <c r="AQ102" s="70"/>
      <c r="AR102" s="70"/>
    </row>
    <row r="103" spans="1:44" s="196" customFormat="1" ht="10.5" hidden="1" x14ac:dyDescent="0.15">
      <c r="A103" s="201">
        <f t="shared" si="30"/>
        <v>13</v>
      </c>
      <c r="B103" s="202" t="str">
        <f t="shared" ref="B103:N103" si="44">IF(B19="","",B19)</f>
        <v/>
      </c>
      <c r="C103" s="205" t="str">
        <f t="shared" si="44"/>
        <v/>
      </c>
      <c r="D103" s="22" t="str">
        <f t="shared" si="44"/>
        <v/>
      </c>
      <c r="E103" s="207" t="str">
        <f t="shared" si="44"/>
        <v/>
      </c>
      <c r="F103" s="205" t="str">
        <f t="shared" si="44"/>
        <v/>
      </c>
      <c r="G103" s="205" t="str">
        <f t="shared" si="44"/>
        <v/>
      </c>
      <c r="H103" s="205" t="str">
        <f t="shared" si="44"/>
        <v/>
      </c>
      <c r="I103" s="205" t="str">
        <f t="shared" si="44"/>
        <v/>
      </c>
      <c r="J103" s="205" t="str">
        <f t="shared" si="44"/>
        <v/>
      </c>
      <c r="K103" s="205" t="str">
        <f t="shared" si="44"/>
        <v/>
      </c>
      <c r="L103" s="205" t="str">
        <f t="shared" si="44"/>
        <v/>
      </c>
      <c r="M103" s="205" t="str">
        <f t="shared" si="44"/>
        <v/>
      </c>
      <c r="N103" s="22" t="str">
        <f t="shared" si="44"/>
        <v/>
      </c>
      <c r="P103" s="70"/>
      <c r="Q103" s="197"/>
      <c r="R103" s="197"/>
      <c r="S103" s="197"/>
      <c r="T103" s="197"/>
      <c r="U103" s="197"/>
      <c r="V103" s="197"/>
      <c r="W103" s="70"/>
      <c r="X103" s="218"/>
      <c r="Y103" s="197"/>
      <c r="Z103" s="197"/>
      <c r="AA103" s="197"/>
      <c r="AB103" s="197"/>
      <c r="AC103" s="197"/>
      <c r="AD103" s="197"/>
      <c r="AE103" s="197"/>
      <c r="AF103" s="197"/>
      <c r="AG103" s="197"/>
      <c r="AH103" s="197"/>
      <c r="AI103" s="197"/>
      <c r="AJ103" s="197"/>
      <c r="AK103" s="197"/>
      <c r="AL103" s="197"/>
      <c r="AP103" s="70"/>
      <c r="AQ103" s="70"/>
      <c r="AR103" s="70"/>
    </row>
    <row r="104" spans="1:44" s="196" customFormat="1" ht="10.5" hidden="1" x14ac:dyDescent="0.15">
      <c r="A104" s="201">
        <f t="shared" si="30"/>
        <v>14</v>
      </c>
      <c r="B104" s="202" t="str">
        <f t="shared" ref="B104:N104" si="45">IF(B20="","",B20)</f>
        <v/>
      </c>
      <c r="C104" s="205" t="str">
        <f t="shared" si="45"/>
        <v/>
      </c>
      <c r="D104" s="22" t="str">
        <f t="shared" si="45"/>
        <v/>
      </c>
      <c r="E104" s="207" t="str">
        <f t="shared" si="45"/>
        <v/>
      </c>
      <c r="F104" s="205" t="str">
        <f t="shared" si="45"/>
        <v/>
      </c>
      <c r="G104" s="205" t="str">
        <f t="shared" si="45"/>
        <v/>
      </c>
      <c r="H104" s="205" t="str">
        <f t="shared" si="45"/>
        <v/>
      </c>
      <c r="I104" s="205" t="str">
        <f t="shared" si="45"/>
        <v/>
      </c>
      <c r="J104" s="205" t="str">
        <f t="shared" si="45"/>
        <v/>
      </c>
      <c r="K104" s="205" t="str">
        <f t="shared" si="45"/>
        <v/>
      </c>
      <c r="L104" s="205" t="str">
        <f t="shared" si="45"/>
        <v/>
      </c>
      <c r="M104" s="205" t="str">
        <f t="shared" si="45"/>
        <v/>
      </c>
      <c r="N104" s="22" t="str">
        <f t="shared" si="45"/>
        <v/>
      </c>
      <c r="P104" s="70"/>
      <c r="Q104" s="197"/>
      <c r="R104" s="197"/>
      <c r="S104" s="197"/>
      <c r="T104" s="197"/>
      <c r="U104" s="197"/>
      <c r="V104" s="197"/>
      <c r="W104" s="70"/>
      <c r="X104" s="218"/>
      <c r="Y104" s="197"/>
      <c r="Z104" s="197"/>
      <c r="AA104" s="197"/>
      <c r="AB104" s="197"/>
      <c r="AC104" s="197"/>
      <c r="AD104" s="197"/>
      <c r="AE104" s="197"/>
      <c r="AF104" s="197"/>
      <c r="AG104" s="197"/>
      <c r="AH104" s="197"/>
      <c r="AI104" s="197"/>
      <c r="AJ104" s="197"/>
      <c r="AK104" s="197"/>
      <c r="AL104" s="197"/>
      <c r="AP104" s="70"/>
      <c r="AQ104" s="70"/>
      <c r="AR104" s="70"/>
    </row>
    <row r="105" spans="1:44" s="196" customFormat="1" ht="10.5" hidden="1" x14ac:dyDescent="0.15">
      <c r="A105" s="201">
        <f t="shared" si="30"/>
        <v>15</v>
      </c>
      <c r="B105" s="202" t="str">
        <f t="shared" ref="B105:N105" si="46">IF(B21="","",B21)</f>
        <v/>
      </c>
      <c r="C105" s="205" t="str">
        <f t="shared" si="46"/>
        <v/>
      </c>
      <c r="D105" s="22" t="str">
        <f t="shared" si="46"/>
        <v/>
      </c>
      <c r="E105" s="207" t="str">
        <f t="shared" si="46"/>
        <v/>
      </c>
      <c r="F105" s="205" t="str">
        <f t="shared" si="46"/>
        <v/>
      </c>
      <c r="G105" s="205" t="str">
        <f t="shared" si="46"/>
        <v/>
      </c>
      <c r="H105" s="205" t="str">
        <f t="shared" si="46"/>
        <v/>
      </c>
      <c r="I105" s="205" t="str">
        <f t="shared" si="46"/>
        <v/>
      </c>
      <c r="J105" s="205" t="str">
        <f t="shared" si="46"/>
        <v/>
      </c>
      <c r="K105" s="205" t="str">
        <f t="shared" si="46"/>
        <v/>
      </c>
      <c r="L105" s="205" t="str">
        <f t="shared" si="46"/>
        <v/>
      </c>
      <c r="M105" s="205" t="str">
        <f t="shared" si="46"/>
        <v/>
      </c>
      <c r="N105" s="22" t="str">
        <f t="shared" si="46"/>
        <v/>
      </c>
      <c r="P105" s="70"/>
      <c r="Q105" s="197"/>
      <c r="R105" s="197"/>
      <c r="S105" s="197"/>
      <c r="T105" s="197"/>
      <c r="U105" s="197"/>
      <c r="V105" s="197"/>
      <c r="W105" s="70"/>
      <c r="X105" s="218"/>
      <c r="Y105" s="197"/>
      <c r="Z105" s="197"/>
      <c r="AA105" s="197"/>
      <c r="AB105" s="197"/>
      <c r="AC105" s="197"/>
      <c r="AD105" s="197"/>
      <c r="AE105" s="197"/>
      <c r="AF105" s="197"/>
      <c r="AG105" s="197"/>
      <c r="AH105" s="197"/>
      <c r="AI105" s="197"/>
      <c r="AJ105" s="197"/>
      <c r="AK105" s="197"/>
      <c r="AL105" s="197"/>
      <c r="AP105" s="70"/>
      <c r="AQ105" s="70"/>
      <c r="AR105" s="70"/>
    </row>
    <row r="106" spans="1:44" s="196" customFormat="1" ht="10.5" hidden="1" x14ac:dyDescent="0.15">
      <c r="A106" s="201">
        <f t="shared" si="30"/>
        <v>16</v>
      </c>
      <c r="B106" s="202" t="str">
        <f t="shared" ref="B106:N106" si="47">IF(B22="","",B22)</f>
        <v/>
      </c>
      <c r="C106" s="205" t="str">
        <f t="shared" si="47"/>
        <v/>
      </c>
      <c r="D106" s="22" t="str">
        <f t="shared" si="47"/>
        <v/>
      </c>
      <c r="E106" s="207" t="str">
        <f t="shared" si="47"/>
        <v/>
      </c>
      <c r="F106" s="205" t="str">
        <f t="shared" si="47"/>
        <v/>
      </c>
      <c r="G106" s="205" t="str">
        <f t="shared" si="47"/>
        <v/>
      </c>
      <c r="H106" s="205" t="str">
        <f t="shared" si="47"/>
        <v/>
      </c>
      <c r="I106" s="205" t="str">
        <f t="shared" si="47"/>
        <v/>
      </c>
      <c r="J106" s="205" t="str">
        <f t="shared" si="47"/>
        <v/>
      </c>
      <c r="K106" s="205" t="str">
        <f t="shared" si="47"/>
        <v/>
      </c>
      <c r="L106" s="205" t="str">
        <f t="shared" si="47"/>
        <v/>
      </c>
      <c r="M106" s="205" t="str">
        <f t="shared" si="47"/>
        <v/>
      </c>
      <c r="N106" s="22" t="str">
        <f t="shared" si="47"/>
        <v/>
      </c>
      <c r="P106" s="70"/>
      <c r="Q106" s="197"/>
      <c r="R106" s="197"/>
      <c r="S106" s="197"/>
      <c r="T106" s="197"/>
      <c r="U106" s="197"/>
      <c r="V106" s="197"/>
      <c r="W106" s="70"/>
      <c r="X106" s="218"/>
      <c r="Y106" s="197"/>
      <c r="Z106" s="197"/>
      <c r="AA106" s="197"/>
      <c r="AB106" s="197"/>
      <c r="AC106" s="197"/>
      <c r="AD106" s="197"/>
      <c r="AE106" s="197"/>
      <c r="AF106" s="197"/>
      <c r="AG106" s="197"/>
      <c r="AH106" s="197"/>
      <c r="AI106" s="197"/>
      <c r="AJ106" s="197"/>
      <c r="AK106" s="197"/>
      <c r="AL106" s="197"/>
      <c r="AP106" s="70"/>
      <c r="AQ106" s="70"/>
      <c r="AR106" s="70"/>
    </row>
    <row r="107" spans="1:44" hidden="1" x14ac:dyDescent="0.2">
      <c r="A107" s="201">
        <f t="shared" si="30"/>
        <v>17</v>
      </c>
      <c r="B107" s="202" t="str">
        <f t="shared" ref="B107:N107" si="48">IF(B23="","",B23)</f>
        <v/>
      </c>
      <c r="C107" s="205" t="str">
        <f t="shared" si="48"/>
        <v/>
      </c>
      <c r="D107" s="22" t="str">
        <f t="shared" si="48"/>
        <v/>
      </c>
      <c r="E107" s="207" t="str">
        <f t="shared" si="48"/>
        <v/>
      </c>
      <c r="F107" s="205" t="str">
        <f t="shared" si="48"/>
        <v/>
      </c>
      <c r="G107" s="205" t="str">
        <f t="shared" si="48"/>
        <v/>
      </c>
      <c r="H107" s="205" t="str">
        <f t="shared" si="48"/>
        <v/>
      </c>
      <c r="I107" s="205" t="str">
        <f t="shared" si="48"/>
        <v/>
      </c>
      <c r="J107" s="205" t="str">
        <f t="shared" si="48"/>
        <v/>
      </c>
      <c r="K107" s="205" t="str">
        <f t="shared" si="48"/>
        <v/>
      </c>
      <c r="L107" s="205" t="str">
        <f t="shared" si="48"/>
        <v/>
      </c>
      <c r="M107" s="205" t="str">
        <f t="shared" si="48"/>
        <v/>
      </c>
      <c r="N107" s="22" t="str">
        <f t="shared" si="48"/>
        <v/>
      </c>
      <c r="O107" s="19"/>
      <c r="P107" s="26"/>
      <c r="Q107" s="18"/>
      <c r="R107" s="18"/>
      <c r="S107" s="18"/>
      <c r="T107" s="18"/>
      <c r="W107" s="19"/>
      <c r="X107" s="18"/>
    </row>
    <row r="108" spans="1:44" hidden="1" x14ac:dyDescent="0.2">
      <c r="A108" s="201">
        <f t="shared" si="30"/>
        <v>18</v>
      </c>
      <c r="B108" s="202" t="str">
        <f t="shared" ref="B108:N108" si="49">IF(B24="","",B24)</f>
        <v/>
      </c>
      <c r="C108" s="205" t="str">
        <f t="shared" si="49"/>
        <v/>
      </c>
      <c r="D108" s="22" t="str">
        <f t="shared" si="49"/>
        <v/>
      </c>
      <c r="E108" s="207" t="str">
        <f t="shared" si="49"/>
        <v/>
      </c>
      <c r="F108" s="205" t="str">
        <f t="shared" si="49"/>
        <v/>
      </c>
      <c r="G108" s="205" t="str">
        <f t="shared" si="49"/>
        <v/>
      </c>
      <c r="H108" s="205" t="str">
        <f t="shared" si="49"/>
        <v/>
      </c>
      <c r="I108" s="205" t="str">
        <f t="shared" si="49"/>
        <v/>
      </c>
      <c r="J108" s="205" t="str">
        <f t="shared" si="49"/>
        <v/>
      </c>
      <c r="K108" s="205" t="str">
        <f t="shared" si="49"/>
        <v/>
      </c>
      <c r="L108" s="205" t="str">
        <f t="shared" si="49"/>
        <v/>
      </c>
      <c r="M108" s="205" t="str">
        <f t="shared" si="49"/>
        <v/>
      </c>
      <c r="N108" s="22" t="str">
        <f t="shared" si="49"/>
        <v/>
      </c>
      <c r="O108" s="19"/>
      <c r="P108" s="26"/>
      <c r="Q108" s="18"/>
      <c r="R108" s="18"/>
      <c r="S108" s="18"/>
      <c r="T108" s="18"/>
      <c r="W108" s="19"/>
      <c r="X108" s="18"/>
    </row>
    <row r="109" spans="1:44" hidden="1" x14ac:dyDescent="0.2">
      <c r="A109" s="201">
        <f t="shared" si="30"/>
        <v>19</v>
      </c>
      <c r="B109" s="202" t="str">
        <f t="shared" ref="B109:N109" si="50">IF(B25="","",B25)</f>
        <v/>
      </c>
      <c r="C109" s="205" t="str">
        <f t="shared" si="50"/>
        <v/>
      </c>
      <c r="D109" s="22" t="str">
        <f t="shared" si="50"/>
        <v/>
      </c>
      <c r="E109" s="207" t="str">
        <f t="shared" si="50"/>
        <v/>
      </c>
      <c r="F109" s="205" t="str">
        <f t="shared" si="50"/>
        <v/>
      </c>
      <c r="G109" s="205" t="str">
        <f t="shared" si="50"/>
        <v/>
      </c>
      <c r="H109" s="205" t="str">
        <f t="shared" si="50"/>
        <v/>
      </c>
      <c r="I109" s="205" t="str">
        <f t="shared" si="50"/>
        <v/>
      </c>
      <c r="J109" s="205" t="str">
        <f t="shared" si="50"/>
        <v/>
      </c>
      <c r="K109" s="205" t="str">
        <f t="shared" si="50"/>
        <v/>
      </c>
      <c r="L109" s="205" t="str">
        <f t="shared" si="50"/>
        <v/>
      </c>
      <c r="M109" s="205" t="str">
        <f t="shared" si="50"/>
        <v/>
      </c>
      <c r="N109" s="22" t="str">
        <f t="shared" si="50"/>
        <v/>
      </c>
      <c r="O109" s="19"/>
      <c r="P109" s="26"/>
      <c r="Q109" s="18"/>
      <c r="R109" s="18"/>
      <c r="S109" s="18"/>
      <c r="T109" s="18"/>
      <c r="W109" s="19"/>
      <c r="X109" s="18"/>
    </row>
    <row r="110" spans="1:44" hidden="1" x14ac:dyDescent="0.2">
      <c r="A110" s="201">
        <f t="shared" si="30"/>
        <v>20</v>
      </c>
      <c r="B110" s="202" t="str">
        <f t="shared" ref="B110:N110" si="51">IF(B26="","",B26)</f>
        <v/>
      </c>
      <c r="C110" s="205" t="str">
        <f t="shared" si="51"/>
        <v/>
      </c>
      <c r="D110" s="22" t="str">
        <f t="shared" si="51"/>
        <v/>
      </c>
      <c r="E110" s="207" t="str">
        <f t="shared" si="51"/>
        <v/>
      </c>
      <c r="F110" s="205" t="str">
        <f t="shared" si="51"/>
        <v/>
      </c>
      <c r="G110" s="205" t="str">
        <f t="shared" si="51"/>
        <v/>
      </c>
      <c r="H110" s="205" t="str">
        <f t="shared" si="51"/>
        <v/>
      </c>
      <c r="I110" s="205" t="str">
        <f t="shared" si="51"/>
        <v/>
      </c>
      <c r="J110" s="205" t="str">
        <f t="shared" si="51"/>
        <v/>
      </c>
      <c r="K110" s="205" t="str">
        <f t="shared" si="51"/>
        <v/>
      </c>
      <c r="L110" s="205" t="str">
        <f t="shared" si="51"/>
        <v/>
      </c>
      <c r="M110" s="205" t="str">
        <f t="shared" si="51"/>
        <v/>
      </c>
      <c r="N110" s="22" t="str">
        <f t="shared" si="51"/>
        <v/>
      </c>
      <c r="O110" s="19"/>
      <c r="P110" s="26"/>
      <c r="Q110" s="18"/>
      <c r="R110" s="18"/>
      <c r="S110" s="18"/>
      <c r="T110" s="18"/>
      <c r="W110" s="19"/>
      <c r="X110" s="18"/>
    </row>
    <row r="111" spans="1:44" hidden="1" x14ac:dyDescent="0.2">
      <c r="A111" s="201">
        <f t="shared" si="30"/>
        <v>21</v>
      </c>
      <c r="B111" s="202" t="str">
        <f t="shared" ref="B111:N111" si="52">IF(B27="","",B27)</f>
        <v/>
      </c>
      <c r="C111" s="205" t="str">
        <f t="shared" si="52"/>
        <v/>
      </c>
      <c r="D111" s="22" t="str">
        <f t="shared" si="52"/>
        <v/>
      </c>
      <c r="E111" s="207" t="str">
        <f t="shared" si="52"/>
        <v/>
      </c>
      <c r="F111" s="205" t="str">
        <f t="shared" si="52"/>
        <v/>
      </c>
      <c r="G111" s="205" t="str">
        <f t="shared" si="52"/>
        <v/>
      </c>
      <c r="H111" s="205" t="str">
        <f t="shared" si="52"/>
        <v/>
      </c>
      <c r="I111" s="205" t="str">
        <f t="shared" si="52"/>
        <v/>
      </c>
      <c r="J111" s="205" t="str">
        <f t="shared" si="52"/>
        <v/>
      </c>
      <c r="K111" s="205" t="str">
        <f t="shared" si="52"/>
        <v/>
      </c>
      <c r="L111" s="205" t="str">
        <f t="shared" si="52"/>
        <v/>
      </c>
      <c r="M111" s="205" t="str">
        <f t="shared" si="52"/>
        <v/>
      </c>
      <c r="N111" s="22" t="str">
        <f t="shared" si="52"/>
        <v/>
      </c>
      <c r="O111" s="19"/>
      <c r="P111" s="26"/>
      <c r="Q111" s="18"/>
      <c r="R111" s="18"/>
      <c r="S111" s="18"/>
      <c r="T111" s="18"/>
      <c r="W111" s="19"/>
      <c r="X111" s="18"/>
    </row>
    <row r="112" spans="1:44" hidden="1" x14ac:dyDescent="0.2">
      <c r="A112" s="201">
        <f t="shared" si="30"/>
        <v>22</v>
      </c>
      <c r="B112" s="202" t="str">
        <f t="shared" ref="B112:N112" si="53">IF(B28="","",B28)</f>
        <v/>
      </c>
      <c r="C112" s="205" t="str">
        <f t="shared" si="53"/>
        <v/>
      </c>
      <c r="D112" s="22" t="str">
        <f t="shared" si="53"/>
        <v/>
      </c>
      <c r="E112" s="207" t="str">
        <f t="shared" si="53"/>
        <v/>
      </c>
      <c r="F112" s="205" t="str">
        <f t="shared" si="53"/>
        <v/>
      </c>
      <c r="G112" s="205" t="str">
        <f t="shared" si="53"/>
        <v/>
      </c>
      <c r="H112" s="205" t="str">
        <f t="shared" si="53"/>
        <v/>
      </c>
      <c r="I112" s="205" t="str">
        <f t="shared" si="53"/>
        <v/>
      </c>
      <c r="J112" s="205" t="str">
        <f t="shared" si="53"/>
        <v/>
      </c>
      <c r="K112" s="205" t="str">
        <f t="shared" si="53"/>
        <v/>
      </c>
      <c r="L112" s="205" t="str">
        <f t="shared" si="53"/>
        <v/>
      </c>
      <c r="M112" s="205" t="str">
        <f t="shared" si="53"/>
        <v/>
      </c>
      <c r="N112" s="22" t="str">
        <f t="shared" si="53"/>
        <v/>
      </c>
      <c r="O112" s="19"/>
      <c r="P112" s="26"/>
      <c r="Q112" s="18"/>
      <c r="R112" s="18"/>
      <c r="S112" s="18"/>
      <c r="T112" s="18"/>
      <c r="W112" s="19"/>
      <c r="X112" s="18"/>
    </row>
    <row r="113" spans="1:45" s="19" customFormat="1" hidden="1" x14ac:dyDescent="0.2">
      <c r="A113" s="201">
        <f t="shared" si="30"/>
        <v>23</v>
      </c>
      <c r="B113" s="202" t="str">
        <f t="shared" ref="B113:N113" si="54">IF(B29="","",B29)</f>
        <v/>
      </c>
      <c r="C113" s="205" t="str">
        <f t="shared" si="54"/>
        <v/>
      </c>
      <c r="D113" s="22" t="str">
        <f t="shared" si="54"/>
        <v/>
      </c>
      <c r="E113" s="207" t="str">
        <f t="shared" si="54"/>
        <v/>
      </c>
      <c r="F113" s="205" t="str">
        <f t="shared" si="54"/>
        <v/>
      </c>
      <c r="G113" s="205" t="str">
        <f t="shared" si="54"/>
        <v/>
      </c>
      <c r="H113" s="205" t="str">
        <f t="shared" si="54"/>
        <v/>
      </c>
      <c r="I113" s="205" t="str">
        <f t="shared" si="54"/>
        <v/>
      </c>
      <c r="J113" s="205" t="str">
        <f t="shared" si="54"/>
        <v/>
      </c>
      <c r="K113" s="205" t="str">
        <f t="shared" si="54"/>
        <v/>
      </c>
      <c r="L113" s="205" t="str">
        <f t="shared" si="54"/>
        <v/>
      </c>
      <c r="M113" s="205" t="str">
        <f t="shared" si="54"/>
        <v/>
      </c>
      <c r="N113" s="22" t="str">
        <f t="shared" si="54"/>
        <v/>
      </c>
      <c r="P113" s="26"/>
      <c r="Q113" s="18"/>
      <c r="R113" s="18"/>
      <c r="S113" s="18"/>
      <c r="T113" s="18"/>
      <c r="U113" s="18"/>
      <c r="V113" s="18"/>
      <c r="X113" s="18"/>
      <c r="Y113" s="18"/>
      <c r="Z113" s="18"/>
      <c r="AA113" s="18"/>
      <c r="AB113" s="18"/>
      <c r="AC113" s="18"/>
      <c r="AD113" s="18"/>
      <c r="AE113" s="18"/>
      <c r="AF113" s="18"/>
      <c r="AG113" s="18"/>
      <c r="AH113" s="18"/>
      <c r="AI113" s="18"/>
      <c r="AJ113" s="18"/>
      <c r="AK113" s="18"/>
      <c r="AL113" s="18"/>
      <c r="AP113" s="70"/>
      <c r="AQ113" s="70"/>
      <c r="AR113" s="70"/>
    </row>
    <row r="114" spans="1:45" s="19" customFormat="1" hidden="1" x14ac:dyDescent="0.2">
      <c r="A114" s="201">
        <f t="shared" si="30"/>
        <v>24</v>
      </c>
      <c r="B114" s="202" t="str">
        <f t="shared" ref="B114:N114" si="55">IF(B30="","",B30)</f>
        <v/>
      </c>
      <c r="C114" s="205" t="str">
        <f t="shared" si="55"/>
        <v/>
      </c>
      <c r="D114" s="22" t="str">
        <f t="shared" si="55"/>
        <v/>
      </c>
      <c r="E114" s="207" t="str">
        <f t="shared" si="55"/>
        <v/>
      </c>
      <c r="F114" s="205" t="str">
        <f t="shared" si="55"/>
        <v/>
      </c>
      <c r="G114" s="205" t="str">
        <f t="shared" si="55"/>
        <v/>
      </c>
      <c r="H114" s="205" t="str">
        <f t="shared" si="55"/>
        <v/>
      </c>
      <c r="I114" s="205" t="str">
        <f t="shared" si="55"/>
        <v/>
      </c>
      <c r="J114" s="205" t="str">
        <f t="shared" si="55"/>
        <v/>
      </c>
      <c r="K114" s="205" t="str">
        <f t="shared" si="55"/>
        <v/>
      </c>
      <c r="L114" s="205" t="str">
        <f t="shared" si="55"/>
        <v/>
      </c>
      <c r="M114" s="205" t="str">
        <f t="shared" si="55"/>
        <v/>
      </c>
      <c r="N114" s="22" t="str">
        <f t="shared" si="55"/>
        <v/>
      </c>
      <c r="P114" s="26"/>
      <c r="Q114" s="18"/>
      <c r="R114" s="18"/>
      <c r="S114" s="18"/>
      <c r="T114" s="18"/>
      <c r="U114" s="18"/>
      <c r="V114" s="18"/>
      <c r="X114" s="18"/>
      <c r="Y114" s="18"/>
      <c r="Z114" s="18"/>
      <c r="AA114" s="18"/>
      <c r="AB114" s="18"/>
      <c r="AC114" s="18"/>
      <c r="AD114" s="18"/>
      <c r="AE114" s="18"/>
      <c r="AF114" s="18"/>
      <c r="AG114" s="18"/>
      <c r="AH114" s="18"/>
      <c r="AI114" s="18"/>
      <c r="AJ114" s="18"/>
      <c r="AK114" s="18"/>
      <c r="AL114" s="18"/>
      <c r="AP114" s="70"/>
      <c r="AQ114" s="70"/>
      <c r="AR114" s="70"/>
    </row>
    <row r="115" spans="1:45" s="19" customFormat="1" hidden="1" x14ac:dyDescent="0.2">
      <c r="A115" s="201">
        <f t="shared" si="30"/>
        <v>25</v>
      </c>
      <c r="B115" s="202" t="str">
        <f t="shared" ref="B115:N115" si="56">IF(B31="","",B31)</f>
        <v/>
      </c>
      <c r="C115" s="205" t="str">
        <f t="shared" si="56"/>
        <v/>
      </c>
      <c r="D115" s="22" t="str">
        <f t="shared" si="56"/>
        <v/>
      </c>
      <c r="E115" s="207" t="str">
        <f t="shared" si="56"/>
        <v/>
      </c>
      <c r="F115" s="205" t="str">
        <f t="shared" si="56"/>
        <v/>
      </c>
      <c r="G115" s="205" t="str">
        <f t="shared" si="56"/>
        <v/>
      </c>
      <c r="H115" s="205" t="str">
        <f t="shared" si="56"/>
        <v/>
      </c>
      <c r="I115" s="205" t="str">
        <f t="shared" si="56"/>
        <v/>
      </c>
      <c r="J115" s="205" t="str">
        <f t="shared" si="56"/>
        <v/>
      </c>
      <c r="K115" s="205" t="str">
        <f t="shared" si="56"/>
        <v/>
      </c>
      <c r="L115" s="205" t="str">
        <f t="shared" si="56"/>
        <v/>
      </c>
      <c r="M115" s="205" t="str">
        <f t="shared" si="56"/>
        <v/>
      </c>
      <c r="N115" s="22" t="str">
        <f t="shared" si="56"/>
        <v/>
      </c>
      <c r="P115" s="26"/>
      <c r="Q115" s="18"/>
      <c r="R115" s="18"/>
      <c r="S115" s="18"/>
      <c r="T115" s="18"/>
      <c r="U115" s="18"/>
      <c r="V115" s="18"/>
      <c r="X115" s="18"/>
      <c r="Y115" s="18"/>
      <c r="Z115" s="18"/>
      <c r="AA115" s="18"/>
      <c r="AB115" s="18"/>
      <c r="AC115" s="18"/>
      <c r="AD115" s="18"/>
      <c r="AE115" s="18"/>
      <c r="AF115" s="18"/>
      <c r="AG115" s="18"/>
      <c r="AH115" s="18"/>
      <c r="AI115" s="18"/>
      <c r="AJ115" s="18"/>
      <c r="AK115" s="18"/>
      <c r="AL115" s="18"/>
      <c r="AP115" s="70"/>
      <c r="AQ115" s="70"/>
      <c r="AR115" s="70"/>
    </row>
    <row r="116" spans="1:45" s="19" customFormat="1" hidden="1" x14ac:dyDescent="0.2">
      <c r="A116" s="201">
        <f t="shared" si="30"/>
        <v>26</v>
      </c>
      <c r="B116" s="202" t="str">
        <f t="shared" ref="B116:N116" si="57">IF(B32="","",B32)</f>
        <v/>
      </c>
      <c r="C116" s="205" t="str">
        <f t="shared" si="57"/>
        <v/>
      </c>
      <c r="D116" s="22" t="str">
        <f t="shared" si="57"/>
        <v/>
      </c>
      <c r="E116" s="207" t="str">
        <f t="shared" si="57"/>
        <v/>
      </c>
      <c r="F116" s="205" t="str">
        <f t="shared" si="57"/>
        <v/>
      </c>
      <c r="G116" s="205" t="str">
        <f t="shared" si="57"/>
        <v/>
      </c>
      <c r="H116" s="205" t="str">
        <f t="shared" si="57"/>
        <v/>
      </c>
      <c r="I116" s="205" t="str">
        <f t="shared" si="57"/>
        <v/>
      </c>
      <c r="J116" s="205" t="str">
        <f t="shared" si="57"/>
        <v/>
      </c>
      <c r="K116" s="205" t="str">
        <f t="shared" si="57"/>
        <v/>
      </c>
      <c r="L116" s="205" t="str">
        <f t="shared" si="57"/>
        <v/>
      </c>
      <c r="M116" s="205" t="str">
        <f t="shared" si="57"/>
        <v/>
      </c>
      <c r="N116" s="22" t="str">
        <f t="shared" si="57"/>
        <v/>
      </c>
      <c r="P116" s="26"/>
      <c r="Q116" s="18"/>
      <c r="R116" s="18"/>
      <c r="S116" s="18"/>
      <c r="T116" s="18"/>
      <c r="U116" s="18"/>
      <c r="V116" s="18"/>
      <c r="X116" s="18"/>
      <c r="Y116" s="18"/>
      <c r="Z116" s="18"/>
      <c r="AA116" s="18"/>
      <c r="AB116" s="18"/>
      <c r="AC116" s="18"/>
      <c r="AD116" s="18"/>
      <c r="AE116" s="18"/>
      <c r="AF116" s="18"/>
      <c r="AG116" s="18"/>
      <c r="AH116" s="18"/>
      <c r="AI116" s="18"/>
      <c r="AJ116" s="18"/>
      <c r="AK116" s="18"/>
      <c r="AL116" s="18"/>
      <c r="AP116" s="70"/>
      <c r="AQ116" s="70"/>
      <c r="AR116" s="70"/>
    </row>
    <row r="117" spans="1:45" s="19" customFormat="1" hidden="1" x14ac:dyDescent="0.2">
      <c r="A117" s="201">
        <f t="shared" si="30"/>
        <v>27</v>
      </c>
      <c r="B117" s="202" t="str">
        <f t="shared" ref="B117:N117" si="58">IF(B33="","",B33)</f>
        <v/>
      </c>
      <c r="C117" s="205" t="str">
        <f t="shared" si="58"/>
        <v/>
      </c>
      <c r="D117" s="22" t="str">
        <f t="shared" si="58"/>
        <v/>
      </c>
      <c r="E117" s="207" t="str">
        <f t="shared" si="58"/>
        <v/>
      </c>
      <c r="F117" s="205" t="str">
        <f t="shared" si="58"/>
        <v/>
      </c>
      <c r="G117" s="205" t="str">
        <f t="shared" si="58"/>
        <v/>
      </c>
      <c r="H117" s="205" t="str">
        <f t="shared" si="58"/>
        <v/>
      </c>
      <c r="I117" s="205" t="str">
        <f t="shared" si="58"/>
        <v/>
      </c>
      <c r="J117" s="205" t="str">
        <f t="shared" si="58"/>
        <v/>
      </c>
      <c r="K117" s="205" t="str">
        <f t="shared" si="58"/>
        <v/>
      </c>
      <c r="L117" s="205" t="str">
        <f t="shared" si="58"/>
        <v/>
      </c>
      <c r="M117" s="205" t="str">
        <f t="shared" si="58"/>
        <v/>
      </c>
      <c r="N117" s="22" t="str">
        <f t="shared" si="58"/>
        <v/>
      </c>
      <c r="P117" s="26"/>
      <c r="Q117" s="18"/>
      <c r="R117" s="18"/>
      <c r="S117" s="18"/>
      <c r="T117" s="18"/>
      <c r="U117" s="18"/>
      <c r="V117" s="18"/>
      <c r="X117" s="18"/>
      <c r="Y117" s="18"/>
      <c r="Z117" s="18"/>
      <c r="AA117" s="18"/>
      <c r="AB117" s="18"/>
      <c r="AC117" s="18"/>
      <c r="AD117" s="18"/>
      <c r="AE117" s="18"/>
      <c r="AF117" s="18"/>
      <c r="AG117" s="18"/>
      <c r="AH117" s="18"/>
      <c r="AI117" s="18"/>
      <c r="AJ117" s="18"/>
      <c r="AK117" s="18"/>
      <c r="AL117" s="18"/>
      <c r="AP117" s="70"/>
      <c r="AQ117" s="70"/>
      <c r="AR117" s="70"/>
    </row>
    <row r="118" spans="1:45" s="19" customFormat="1" hidden="1" x14ac:dyDescent="0.2">
      <c r="A118" s="201">
        <f t="shared" ref="A118:N118" si="59">IF(A34="","",A34)</f>
        <v>28</v>
      </c>
      <c r="B118" s="202" t="str">
        <f t="shared" si="59"/>
        <v/>
      </c>
      <c r="C118" s="205" t="str">
        <f t="shared" si="59"/>
        <v/>
      </c>
      <c r="D118" s="22" t="str">
        <f t="shared" si="59"/>
        <v/>
      </c>
      <c r="E118" s="207" t="str">
        <f t="shared" si="59"/>
        <v/>
      </c>
      <c r="F118" s="205" t="str">
        <f t="shared" si="59"/>
        <v/>
      </c>
      <c r="G118" s="205" t="str">
        <f t="shared" si="59"/>
        <v/>
      </c>
      <c r="H118" s="205" t="str">
        <f t="shared" si="59"/>
        <v/>
      </c>
      <c r="I118" s="205" t="str">
        <f t="shared" si="59"/>
        <v/>
      </c>
      <c r="J118" s="205" t="str">
        <f t="shared" si="59"/>
        <v/>
      </c>
      <c r="K118" s="205" t="str">
        <f t="shared" si="59"/>
        <v/>
      </c>
      <c r="L118" s="205" t="str">
        <f t="shared" si="59"/>
        <v/>
      </c>
      <c r="M118" s="205" t="str">
        <f t="shared" si="59"/>
        <v/>
      </c>
      <c r="N118" s="22" t="str">
        <f t="shared" si="59"/>
        <v/>
      </c>
      <c r="P118" s="26"/>
      <c r="Q118" s="18"/>
      <c r="R118" s="18"/>
      <c r="S118" s="18"/>
      <c r="T118" s="18"/>
      <c r="U118" s="18"/>
      <c r="V118" s="18"/>
      <c r="X118" s="18"/>
      <c r="Y118" s="18"/>
      <c r="Z118" s="18"/>
      <c r="AA118" s="18"/>
      <c r="AB118" s="18"/>
      <c r="AC118" s="18"/>
      <c r="AD118" s="18"/>
      <c r="AE118" s="18"/>
      <c r="AF118" s="18"/>
      <c r="AG118" s="18"/>
      <c r="AH118" s="18"/>
      <c r="AI118" s="18"/>
      <c r="AJ118" s="18"/>
      <c r="AK118" s="18"/>
      <c r="AL118" s="18"/>
      <c r="AP118" s="70"/>
      <c r="AQ118" s="70"/>
      <c r="AR118" s="70"/>
    </row>
    <row r="119" spans="1:45" s="19" customFormat="1" hidden="1" x14ac:dyDescent="0.2">
      <c r="A119" s="203">
        <f t="shared" ref="A119:N119" si="60">IF(A35="","",A35)</f>
        <v>29</v>
      </c>
      <c r="B119" s="204" t="str">
        <f t="shared" si="60"/>
        <v/>
      </c>
      <c r="C119" s="206" t="str">
        <f t="shared" si="60"/>
        <v/>
      </c>
      <c r="D119" s="23" t="str">
        <f t="shared" si="60"/>
        <v/>
      </c>
      <c r="E119" s="208" t="str">
        <f t="shared" si="60"/>
        <v/>
      </c>
      <c r="F119" s="206" t="str">
        <f t="shared" si="60"/>
        <v/>
      </c>
      <c r="G119" s="206" t="str">
        <f t="shared" si="60"/>
        <v/>
      </c>
      <c r="H119" s="206" t="str">
        <f t="shared" si="60"/>
        <v/>
      </c>
      <c r="I119" s="206" t="str">
        <f t="shared" si="60"/>
        <v/>
      </c>
      <c r="J119" s="206" t="str">
        <f t="shared" si="60"/>
        <v/>
      </c>
      <c r="K119" s="206" t="str">
        <f t="shared" si="60"/>
        <v/>
      </c>
      <c r="L119" s="206" t="str">
        <f t="shared" si="60"/>
        <v/>
      </c>
      <c r="M119" s="206" t="str">
        <f t="shared" si="60"/>
        <v/>
      </c>
      <c r="N119" s="23" t="str">
        <f t="shared" si="60"/>
        <v/>
      </c>
      <c r="P119" s="26"/>
      <c r="Q119" s="18"/>
      <c r="R119" s="18"/>
      <c r="S119" s="18"/>
      <c r="T119" s="18"/>
      <c r="U119" s="18"/>
      <c r="V119" s="18"/>
      <c r="X119" s="18"/>
      <c r="Y119" s="18"/>
      <c r="Z119" s="18"/>
      <c r="AA119" s="18"/>
      <c r="AB119" s="18"/>
      <c r="AC119" s="18"/>
      <c r="AD119" s="18"/>
      <c r="AE119" s="18"/>
      <c r="AF119" s="18"/>
      <c r="AG119" s="18"/>
      <c r="AH119" s="18"/>
      <c r="AI119" s="18"/>
      <c r="AJ119" s="18"/>
      <c r="AK119" s="18"/>
      <c r="AL119" s="18"/>
      <c r="AP119" s="70"/>
      <c r="AQ119" s="70"/>
      <c r="AR119" s="70"/>
    </row>
    <row r="120" spans="1:45" s="346" customFormat="1" ht="11.25" x14ac:dyDescent="0.2">
      <c r="D120" s="347"/>
      <c r="P120" s="324"/>
      <c r="Q120" s="347"/>
      <c r="R120" s="347"/>
      <c r="S120" s="347"/>
      <c r="T120" s="347"/>
      <c r="U120" s="197"/>
      <c r="V120" s="197"/>
      <c r="W120" s="70"/>
      <c r="X120" s="218"/>
      <c r="Y120" s="197"/>
      <c r="Z120" s="197"/>
      <c r="AA120" s="197"/>
      <c r="AB120" s="197"/>
      <c r="AC120" s="197"/>
      <c r="AD120" s="197"/>
      <c r="AE120" s="197"/>
      <c r="AF120" s="197"/>
      <c r="AG120" s="197"/>
      <c r="AH120" s="197"/>
      <c r="AI120" s="197"/>
      <c r="AJ120" s="197"/>
      <c r="AK120" s="197"/>
      <c r="AL120" s="197"/>
      <c r="AM120" s="196"/>
      <c r="AN120" s="196"/>
      <c r="AO120" s="196"/>
      <c r="AP120" s="70"/>
      <c r="AQ120" s="70"/>
      <c r="AR120" s="70"/>
      <c r="AS120" s="196"/>
    </row>
    <row r="125" spans="1:45" ht="24" x14ac:dyDescent="0.2">
      <c r="A125" s="268" t="s">
        <v>0</v>
      </c>
      <c r="B125" s="269" t="s">
        <v>134</v>
      </c>
      <c r="C125" s="270" t="s">
        <v>166</v>
      </c>
      <c r="D125" s="271" t="s">
        <v>130</v>
      </c>
      <c r="E125" s="399" t="s">
        <v>148</v>
      </c>
      <c r="F125" s="400" t="s">
        <v>149</v>
      </c>
      <c r="G125" s="401" t="s">
        <v>138</v>
      </c>
      <c r="H125" s="402" t="s">
        <v>150</v>
      </c>
      <c r="I125" s="327" t="s">
        <v>151</v>
      </c>
      <c r="J125" s="328" t="s">
        <v>152</v>
      </c>
      <c r="K125" s="402" t="s">
        <v>153</v>
      </c>
    </row>
    <row r="126" spans="1:45" x14ac:dyDescent="0.2">
      <c r="A126" s="273">
        <v>1</v>
      </c>
      <c r="B126" s="447" t="str">
        <f>IF(A!B$6="","",A!B$6)</f>
        <v/>
      </c>
      <c r="C126" s="274" t="str">
        <f>IF(A!C$6="","",A!C$6)</f>
        <v/>
      </c>
      <c r="D126" s="279" t="str">
        <f>IF(A!D$6="","",A!D$6)</f>
        <v/>
      </c>
      <c r="E126" s="332" t="str">
        <f>IF(E7="","",IF(HLOOKUP(E7,T!$B$9:$W$10,1,FALSE)="","",IF(AND(HLOOKUP(E7,T!$B$9:$W$10,2,FALSE)&gt;0,HLOOKUP(E7,T!$B$9:$W$10,2,FALSE)&lt;1),HLOOKUP(E7,T!$B$9:$W$10,2,FALSE)/100,"Normale")))</f>
        <v/>
      </c>
      <c r="F126" s="274" t="str">
        <f>IF(F7="","",IF(HLOOKUP(F7,T!$B$9:$W$10,1,FALSE)="","",IF(AND(HLOOKUP(F7,T!$B$9:$W$10,2,FALSE)&gt;0,HLOOKUP(F7,T!$B$9:$W$10,2,FALSE)&lt;1),HLOOKUP(F7,T!$B$9:$W$10,2,FALSE)/100,"Normale")))</f>
        <v/>
      </c>
      <c r="G126" s="274" t="str">
        <f>IF(G7="","",IF(HLOOKUP(G7,T!$B$9:$W$10,1,FALSE)="","",IF(AND(HLOOKUP(G7,T!$B$9:$W$10,2,FALSE)&gt;0,HLOOKUP(G7,T!$B$9:$W$10,2,FALSE)&lt;1),HLOOKUP(G7,T!$B$9:$W$10,2,FALSE)/100,"Normale")))</f>
        <v/>
      </c>
      <c r="H126" s="279" t="str">
        <f>IF(H7="","",IF(HLOOKUP(H7,T!$B$9:$W$10,1,FALSE)="","",IF(AND(HLOOKUP(H7,T!$B$9:$W$10,2,FALSE)&gt;0,HLOOKUP(H7,T!$B$9:$W$10,2,FALSE)&lt;1),HLOOKUP(H7,T!$B$9:$W$10,2,FALSE)/100,"Normale")))</f>
        <v/>
      </c>
      <c r="I126" s="332" t="str">
        <f>IF(I7="","",IF(HLOOKUP(I7,T!$B$9:$W$10,1,FALSE)="","",IF(AND(HLOOKUP(I7,T!$B$9:$W$10,2,FALSE)&gt;0,HLOOKUP(I7,T!$B$9:$W$10,2,FALSE)&lt;1),HLOOKUP(I7,T!$B$9:$W$10,2,FALSE)/100,"Normale")))</f>
        <v/>
      </c>
      <c r="J126" s="274" t="str">
        <f>IF(J7="","",IF(HLOOKUP(J7,T!$B$9:$W$10,1,FALSE)="","",IF(AND(HLOOKUP(J7,T!$B$9:$W$10,2,FALSE)&gt;0,HLOOKUP(J7,T!$B$9:$W$10,2,FALSE)&lt;1),HLOOKUP(J7,T!$B$9:$W$10,2,FALSE)/100,"Normale")))</f>
        <v/>
      </c>
      <c r="K126" s="279" t="str">
        <f>IF(K7="","",IF(HLOOKUP(K7,T!$B$9:$W$10,1,FALSE)="","",IF(AND(HLOOKUP(K7,T!$B$9:$W$10,2,FALSE)&gt;0,HLOOKUP(K7,T!$B$9:$W$10,2,FALSE)&lt;1),HLOOKUP(K7,T!$B$9:$W$10,2,FALSE)/100,"Normale")))</f>
        <v/>
      </c>
    </row>
    <row r="127" spans="1:45" x14ac:dyDescent="0.2">
      <c r="A127" s="282">
        <v>2</v>
      </c>
      <c r="B127" s="448" t="str">
        <f>IF(A!B$7="","",A!B$7)</f>
        <v/>
      </c>
      <c r="C127" s="283" t="str">
        <f>IF(A!C$7="","",A!C$7)</f>
        <v/>
      </c>
      <c r="D127" s="288" t="str">
        <f>IF(A!D$7="","",A!D$7)</f>
        <v/>
      </c>
      <c r="E127" s="333" t="str">
        <f>IF(E8="","",IF(HLOOKUP(E8,T!$B$9:$W$10,1,FALSE)="","",IF(AND(HLOOKUP(E8,T!$B$9:$W$10,2,FALSE)&gt;0,HLOOKUP(E8,T!$B$9:$W$10,2,FALSE)&lt;1),HLOOKUP(E8,T!$B$9:$W$10,2,FALSE)/100,"Normale")))</f>
        <v/>
      </c>
      <c r="F127" s="283" t="str">
        <f>IF(F8="","",IF(HLOOKUP(F8,T!$B$9:$W$10,1,FALSE)="","",IF(AND(HLOOKUP(F8,T!$B$9:$W$10,2,FALSE)&gt;0,HLOOKUP(F8,T!$B$9:$W$10,2,FALSE)&lt;1),HLOOKUP(F8,T!$B$9:$W$10,2,FALSE)/100,"Normale")))</f>
        <v/>
      </c>
      <c r="G127" s="283" t="str">
        <f>IF(G8="","",IF(HLOOKUP(G8,T!$B$9:$W$10,1,FALSE)="","",IF(AND(HLOOKUP(G8,T!$B$9:$W$10,2,FALSE)&gt;0,HLOOKUP(G8,T!$B$9:$W$10,2,FALSE)&lt;1),HLOOKUP(G8,T!$B$9:$W$10,2,FALSE)/100,"Normale")))</f>
        <v/>
      </c>
      <c r="H127" s="288" t="str">
        <f>IF(H8="","",IF(HLOOKUP(H8,T!$B$9:$W$10,1,FALSE)="","",IF(AND(HLOOKUP(H8,T!$B$9:$W$10,2,FALSE)&gt;0,HLOOKUP(H8,T!$B$9:$W$10,2,FALSE)&lt;1),HLOOKUP(H8,T!$B$9:$W$10,2,FALSE)/100,"Normale")))</f>
        <v/>
      </c>
      <c r="I127" s="333" t="str">
        <f>IF(I8="","",IF(HLOOKUP(I8,T!$B$9:$W$10,1,FALSE)="","",IF(AND(HLOOKUP(I8,T!$B$9:$W$10,2,FALSE)&gt;0,HLOOKUP(I8,T!$B$9:$W$10,2,FALSE)&lt;1),HLOOKUP(I8,T!$B$9:$W$10,2,FALSE)/100,"Normale")))</f>
        <v/>
      </c>
      <c r="J127" s="283" t="str">
        <f>IF(J8="","",IF(HLOOKUP(J8,T!$B$9:$W$10,1,FALSE)="","",IF(AND(HLOOKUP(J8,T!$B$9:$W$10,2,FALSE)&gt;0,HLOOKUP(J8,T!$B$9:$W$10,2,FALSE)&lt;1),HLOOKUP(J8,T!$B$9:$W$10,2,FALSE)/100,"Normale")))</f>
        <v/>
      </c>
      <c r="K127" s="288" t="str">
        <f>IF(K8="","",IF(HLOOKUP(K8,T!$B$9:$W$10,1,FALSE)="","",IF(AND(HLOOKUP(K8,T!$B$9:$W$10,2,FALSE)&gt;0,HLOOKUP(K8,T!$B$9:$W$10,2,FALSE)&lt;1),HLOOKUP(K8,T!$B$9:$W$10,2,FALSE)/100,"Normale")))</f>
        <v/>
      </c>
    </row>
    <row r="128" spans="1:45" x14ac:dyDescent="0.2">
      <c r="A128" s="282">
        <v>3</v>
      </c>
      <c r="B128" s="448" t="str">
        <f>IF(A!B$8="","",A!B$8)</f>
        <v/>
      </c>
      <c r="C128" s="283" t="str">
        <f>IF(A!C$8="","",A!C$8)</f>
        <v/>
      </c>
      <c r="D128" s="288" t="str">
        <f>IF(A!D$8="","",A!D$8)</f>
        <v/>
      </c>
      <c r="E128" s="333" t="str">
        <f>IF(E9="","",IF(HLOOKUP(E9,T!$B$9:$W$10,1,FALSE)="","",IF(AND(HLOOKUP(E9,T!$B$9:$W$10,2,FALSE)&gt;0,HLOOKUP(E9,T!$B$9:$W$10,2,FALSE)&lt;1),HLOOKUP(E9,T!$B$9:$W$10,2,FALSE)/100,"Normale")))</f>
        <v/>
      </c>
      <c r="F128" s="283" t="str">
        <f>IF(F9="","",IF(HLOOKUP(F9,T!$B$9:$W$10,1,FALSE)="","",IF(AND(HLOOKUP(F9,T!$B$9:$W$10,2,FALSE)&gt;0,HLOOKUP(F9,T!$B$9:$W$10,2,FALSE)&lt;1),HLOOKUP(F9,T!$B$9:$W$10,2,FALSE)/100,"Normale")))</f>
        <v/>
      </c>
      <c r="G128" s="283" t="str">
        <f>IF(G9="","",IF(HLOOKUP(G9,T!$B$9:$W$10,1,FALSE)="","",IF(AND(HLOOKUP(G9,T!$B$9:$W$10,2,FALSE)&gt;0,HLOOKUP(G9,T!$B$9:$W$10,2,FALSE)&lt;1),HLOOKUP(G9,T!$B$9:$W$10,2,FALSE)/100,"Normale")))</f>
        <v/>
      </c>
      <c r="H128" s="288" t="str">
        <f>IF(H9="","",IF(HLOOKUP(H9,T!$B$9:$W$10,1,FALSE)="","",IF(AND(HLOOKUP(H9,T!$B$9:$W$10,2,FALSE)&gt;0,HLOOKUP(H9,T!$B$9:$W$10,2,FALSE)&lt;1),HLOOKUP(H9,T!$B$9:$W$10,2,FALSE)/100,"Normale")))</f>
        <v/>
      </c>
      <c r="I128" s="333" t="str">
        <f>IF(I9="","",IF(HLOOKUP(I9,T!$B$9:$W$10,1,FALSE)="","",IF(AND(HLOOKUP(I9,T!$B$9:$W$10,2,FALSE)&gt;0,HLOOKUP(I9,T!$B$9:$W$10,2,FALSE)&lt;1),HLOOKUP(I9,T!$B$9:$W$10,2,FALSE)/100,"Normale")))</f>
        <v/>
      </c>
      <c r="J128" s="283" t="str">
        <f>IF(J9="","",IF(HLOOKUP(J9,T!$B$9:$W$10,1,FALSE)="","",IF(AND(HLOOKUP(J9,T!$B$9:$W$10,2,FALSE)&gt;0,HLOOKUP(J9,T!$B$9:$W$10,2,FALSE)&lt;1),HLOOKUP(J9,T!$B$9:$W$10,2,FALSE)/100,"Normale")))</f>
        <v/>
      </c>
      <c r="K128" s="288" t="str">
        <f>IF(K9="","",IF(HLOOKUP(K9,T!$B$9:$W$10,1,FALSE)="","",IF(AND(HLOOKUP(K9,T!$B$9:$W$10,2,FALSE)&gt;0,HLOOKUP(K9,T!$B$9:$W$10,2,FALSE)&lt;1),HLOOKUP(K9,T!$B$9:$W$10,2,FALSE)/100,"Normale")))</f>
        <v/>
      </c>
    </row>
    <row r="129" spans="1:11" x14ac:dyDescent="0.2">
      <c r="A129" s="282">
        <v>4</v>
      </c>
      <c r="B129" s="448" t="str">
        <f>IF(A!B$9="","",A!B$9)</f>
        <v/>
      </c>
      <c r="C129" s="283" t="str">
        <f>IF(A!C$9="","",A!C$9)</f>
        <v/>
      </c>
      <c r="D129" s="288" t="str">
        <f>IF(A!D$9="","",A!D$9)</f>
        <v/>
      </c>
      <c r="E129" s="333" t="str">
        <f>IF(E10="","",IF(HLOOKUP(E10,T!$B$9:$W$10,1,FALSE)="","",IF(AND(HLOOKUP(E10,T!$B$9:$W$10,2,FALSE)&gt;0,HLOOKUP(E10,T!$B$9:$W$10,2,FALSE)&lt;1),HLOOKUP(E10,T!$B$9:$W$10,2,FALSE)/100,"Normale")))</f>
        <v/>
      </c>
      <c r="F129" s="283" t="str">
        <f>IF(F10="","",IF(HLOOKUP(F10,T!$B$9:$W$10,1,FALSE)="","",IF(AND(HLOOKUP(F10,T!$B$9:$W$10,2,FALSE)&gt;0,HLOOKUP(F10,T!$B$9:$W$10,2,FALSE)&lt;1),HLOOKUP(F10,T!$B$9:$W$10,2,FALSE)/100,"Normale")))</f>
        <v/>
      </c>
      <c r="G129" s="283" t="str">
        <f>IF(G10="","",IF(HLOOKUP(G10,T!$B$9:$W$10,1,FALSE)="","",IF(AND(HLOOKUP(G10,T!$B$9:$W$10,2,FALSE)&gt;0,HLOOKUP(G10,T!$B$9:$W$10,2,FALSE)&lt;1),HLOOKUP(G10,T!$B$9:$W$10,2,FALSE)/100,"Normale")))</f>
        <v/>
      </c>
      <c r="H129" s="288" t="str">
        <f>IF(H10="","",IF(HLOOKUP(H10,T!$B$9:$W$10,1,FALSE)="","",IF(AND(HLOOKUP(H10,T!$B$9:$W$10,2,FALSE)&gt;0,HLOOKUP(H10,T!$B$9:$W$10,2,FALSE)&lt;1),HLOOKUP(H10,T!$B$9:$W$10,2,FALSE)/100,"Normale")))</f>
        <v/>
      </c>
      <c r="I129" s="333" t="str">
        <f>IF(I10="","",IF(HLOOKUP(I10,T!$B$9:$W$10,1,FALSE)="","",IF(AND(HLOOKUP(I10,T!$B$9:$W$10,2,FALSE)&gt;0,HLOOKUP(I10,T!$B$9:$W$10,2,FALSE)&lt;1),HLOOKUP(I10,T!$B$9:$W$10,2,FALSE)/100,"Normale")))</f>
        <v/>
      </c>
      <c r="J129" s="283" t="str">
        <f>IF(J10="","",IF(HLOOKUP(J10,T!$B$9:$W$10,1,FALSE)="","",IF(AND(HLOOKUP(J10,T!$B$9:$W$10,2,FALSE)&gt;0,HLOOKUP(J10,T!$B$9:$W$10,2,FALSE)&lt;1),HLOOKUP(J10,T!$B$9:$W$10,2,FALSE)/100,"Normale")))</f>
        <v/>
      </c>
      <c r="K129" s="288" t="str">
        <f>IF(K10="","",IF(HLOOKUP(K10,T!$B$9:$W$10,1,FALSE)="","",IF(AND(HLOOKUP(K10,T!$B$9:$W$10,2,FALSE)&gt;0,HLOOKUP(K10,T!$B$9:$W$10,2,FALSE)&lt;1),HLOOKUP(K10,T!$B$9:$W$10,2,FALSE)/100,"Normale")))</f>
        <v/>
      </c>
    </row>
    <row r="130" spans="1:11" x14ac:dyDescent="0.2">
      <c r="A130" s="282">
        <v>5</v>
      </c>
      <c r="B130" s="448" t="str">
        <f>IF(A!B$10="","",A!B$10)</f>
        <v/>
      </c>
      <c r="C130" s="283" t="str">
        <f>IF(A!C$10="","",A!C$10)</f>
        <v/>
      </c>
      <c r="D130" s="288" t="str">
        <f>IF(A!D$10="","",A!D$10)</f>
        <v/>
      </c>
      <c r="E130" s="333" t="str">
        <f>IF(E11="","",IF(HLOOKUP(E11,T!$B$9:$W$10,1,FALSE)="","",IF(AND(HLOOKUP(E11,T!$B$9:$W$10,2,FALSE)&gt;0,HLOOKUP(E11,T!$B$9:$W$10,2,FALSE)&lt;1),HLOOKUP(E11,T!$B$9:$W$10,2,FALSE)/100,"Normale")))</f>
        <v/>
      </c>
      <c r="F130" s="283" t="str">
        <f>IF(F11="","",IF(HLOOKUP(F11,T!$B$9:$W$10,1,FALSE)="","",IF(AND(HLOOKUP(F11,T!$B$9:$W$10,2,FALSE)&gt;0,HLOOKUP(F11,T!$B$9:$W$10,2,FALSE)&lt;1),HLOOKUP(F11,T!$B$9:$W$10,2,FALSE)/100,"Normale")))</f>
        <v/>
      </c>
      <c r="G130" s="283" t="str">
        <f>IF(G11="","",IF(HLOOKUP(G11,T!$B$9:$W$10,1,FALSE)="","",IF(AND(HLOOKUP(G11,T!$B$9:$W$10,2,FALSE)&gt;0,HLOOKUP(G11,T!$B$9:$W$10,2,FALSE)&lt;1),HLOOKUP(G11,T!$B$9:$W$10,2,FALSE)/100,"Normale")))</f>
        <v/>
      </c>
      <c r="H130" s="288" t="str">
        <f>IF(H11="","",IF(HLOOKUP(H11,T!$B$9:$W$10,1,FALSE)="","",IF(AND(HLOOKUP(H11,T!$B$9:$W$10,2,FALSE)&gt;0,HLOOKUP(H11,T!$B$9:$W$10,2,FALSE)&lt;1),HLOOKUP(H11,T!$B$9:$W$10,2,FALSE)/100,"Normale")))</f>
        <v/>
      </c>
      <c r="I130" s="333" t="str">
        <f>IF(I11="","",IF(HLOOKUP(I11,T!$B$9:$W$10,1,FALSE)="","",IF(AND(HLOOKUP(I11,T!$B$9:$W$10,2,FALSE)&gt;0,HLOOKUP(I11,T!$B$9:$W$10,2,FALSE)&lt;1),HLOOKUP(I11,T!$B$9:$W$10,2,FALSE)/100,"Normale")))</f>
        <v/>
      </c>
      <c r="J130" s="283" t="str">
        <f>IF(J11="","",IF(HLOOKUP(J11,T!$B$9:$W$10,1,FALSE)="","",IF(AND(HLOOKUP(J11,T!$B$9:$W$10,2,FALSE)&gt;0,HLOOKUP(J11,T!$B$9:$W$10,2,FALSE)&lt;1),HLOOKUP(J11,T!$B$9:$W$10,2,FALSE)/100,"Normale")))</f>
        <v/>
      </c>
      <c r="K130" s="288" t="str">
        <f>IF(K11="","",IF(HLOOKUP(K11,T!$B$9:$W$10,1,FALSE)="","",IF(AND(HLOOKUP(K11,T!$B$9:$W$10,2,FALSE)&gt;0,HLOOKUP(K11,T!$B$9:$W$10,2,FALSE)&lt;1),HLOOKUP(K11,T!$B$9:$W$10,2,FALSE)/100,"Normale")))</f>
        <v/>
      </c>
    </row>
    <row r="131" spans="1:11" x14ac:dyDescent="0.2">
      <c r="A131" s="282">
        <v>6</v>
      </c>
      <c r="B131" s="448" t="str">
        <f>IF(A!B$11="","",A!B$11)</f>
        <v/>
      </c>
      <c r="C131" s="283" t="str">
        <f>IF(A!C$11="","",A!C$11)</f>
        <v/>
      </c>
      <c r="D131" s="288" t="str">
        <f>IF(A!D$11="","",A!D$11)</f>
        <v/>
      </c>
      <c r="E131" s="333" t="str">
        <f>IF(E12="","",IF(HLOOKUP(E12,T!$B$9:$W$10,1,FALSE)="","",IF(AND(HLOOKUP(E12,T!$B$9:$W$10,2,FALSE)&gt;0,HLOOKUP(E12,T!$B$9:$W$10,2,FALSE)&lt;1),HLOOKUP(E12,T!$B$9:$W$10,2,FALSE)/100,"Normale")))</f>
        <v/>
      </c>
      <c r="F131" s="283" t="str">
        <f>IF(F12="","",IF(HLOOKUP(F12,T!$B$9:$W$10,1,FALSE)="","",IF(AND(HLOOKUP(F12,T!$B$9:$W$10,2,FALSE)&gt;0,HLOOKUP(F12,T!$B$9:$W$10,2,FALSE)&lt;1),HLOOKUP(F12,T!$B$9:$W$10,2,FALSE)/100,"Normale")))</f>
        <v/>
      </c>
      <c r="G131" s="283" t="str">
        <f>IF(G12="","",IF(HLOOKUP(G12,T!$B$9:$W$10,1,FALSE)="","",IF(AND(HLOOKUP(G12,T!$B$9:$W$10,2,FALSE)&gt;0,HLOOKUP(G12,T!$B$9:$W$10,2,FALSE)&lt;1),HLOOKUP(G12,T!$B$9:$W$10,2,FALSE)/100,"Normale")))</f>
        <v/>
      </c>
      <c r="H131" s="288" t="str">
        <f>IF(H12="","",IF(HLOOKUP(H12,T!$B$9:$W$10,1,FALSE)="","",IF(AND(HLOOKUP(H12,T!$B$9:$W$10,2,FALSE)&gt;0,HLOOKUP(H12,T!$B$9:$W$10,2,FALSE)&lt;1),HLOOKUP(H12,T!$B$9:$W$10,2,FALSE)/100,"Normale")))</f>
        <v/>
      </c>
      <c r="I131" s="333" t="str">
        <f>IF(I12="","",IF(HLOOKUP(I12,T!$B$9:$W$10,1,FALSE)="","",IF(AND(HLOOKUP(I12,T!$B$9:$W$10,2,FALSE)&gt;0,HLOOKUP(I12,T!$B$9:$W$10,2,FALSE)&lt;1),HLOOKUP(I12,T!$B$9:$W$10,2,FALSE)/100,"Normale")))</f>
        <v/>
      </c>
      <c r="J131" s="283" t="str">
        <f>IF(J12="","",IF(HLOOKUP(J12,T!$B$9:$W$10,1,FALSE)="","",IF(AND(HLOOKUP(J12,T!$B$9:$W$10,2,FALSE)&gt;0,HLOOKUP(J12,T!$B$9:$W$10,2,FALSE)&lt;1),HLOOKUP(J12,T!$B$9:$W$10,2,FALSE)/100,"Normale")))</f>
        <v/>
      </c>
      <c r="K131" s="288" t="str">
        <f>IF(K12="","",IF(HLOOKUP(K12,T!$B$9:$W$10,1,FALSE)="","",IF(AND(HLOOKUP(K12,T!$B$9:$W$10,2,FALSE)&gt;0,HLOOKUP(K12,T!$B$9:$W$10,2,FALSE)&lt;1),HLOOKUP(K12,T!$B$9:$W$10,2,FALSE)/100,"Normale")))</f>
        <v/>
      </c>
    </row>
    <row r="132" spans="1:11" x14ac:dyDescent="0.2">
      <c r="A132" s="282">
        <v>7</v>
      </c>
      <c r="B132" s="448" t="str">
        <f>IF(A!B$12="","",A!B$12)</f>
        <v/>
      </c>
      <c r="C132" s="283" t="str">
        <f>IF(A!C$12="","",A!C$12)</f>
        <v/>
      </c>
      <c r="D132" s="288" t="str">
        <f>IF(A!D$12="","",A!D$12)</f>
        <v/>
      </c>
      <c r="E132" s="333" t="str">
        <f>IF(E13="","",IF(HLOOKUP(E13,T!$B$9:$W$10,1,FALSE)="","",IF(AND(HLOOKUP(E13,T!$B$9:$W$10,2,FALSE)&gt;0,HLOOKUP(E13,T!$B$9:$W$10,2,FALSE)&lt;1),HLOOKUP(E13,T!$B$9:$W$10,2,FALSE)/100,"Normale")))</f>
        <v/>
      </c>
      <c r="F132" s="283" t="str">
        <f>IF(F13="","",IF(HLOOKUP(F13,T!$B$9:$W$10,1,FALSE)="","",IF(AND(HLOOKUP(F13,T!$B$9:$W$10,2,FALSE)&gt;0,HLOOKUP(F13,T!$B$9:$W$10,2,FALSE)&lt;1),HLOOKUP(F13,T!$B$9:$W$10,2,FALSE)/100,"Normale")))</f>
        <v/>
      </c>
      <c r="G132" s="283" t="str">
        <f>IF(G13="","",IF(HLOOKUP(G13,T!$B$9:$W$10,1,FALSE)="","",IF(AND(HLOOKUP(G13,T!$B$9:$W$10,2,FALSE)&gt;0,HLOOKUP(G13,T!$B$9:$W$10,2,FALSE)&lt;1),HLOOKUP(G13,T!$B$9:$W$10,2,FALSE)/100,"Normale")))</f>
        <v/>
      </c>
      <c r="H132" s="288" t="str">
        <f>IF(H13="","",IF(HLOOKUP(H13,T!$B$9:$W$10,1,FALSE)="","",IF(AND(HLOOKUP(H13,T!$B$9:$W$10,2,FALSE)&gt;0,HLOOKUP(H13,T!$B$9:$W$10,2,FALSE)&lt;1),HLOOKUP(H13,T!$B$9:$W$10,2,FALSE)/100,"Normale")))</f>
        <v/>
      </c>
      <c r="I132" s="333" t="str">
        <f>IF(I13="","",IF(HLOOKUP(I13,T!$B$9:$W$10,1,FALSE)="","",IF(AND(HLOOKUP(I13,T!$B$9:$W$10,2,FALSE)&gt;0,HLOOKUP(I13,T!$B$9:$W$10,2,FALSE)&lt;1),HLOOKUP(I13,T!$B$9:$W$10,2,FALSE)/100,"Normale")))</f>
        <v/>
      </c>
      <c r="J132" s="283" t="str">
        <f>IF(J13="","",IF(HLOOKUP(J13,T!$B$9:$W$10,1,FALSE)="","",IF(AND(HLOOKUP(J13,T!$B$9:$W$10,2,FALSE)&gt;0,HLOOKUP(J13,T!$B$9:$W$10,2,FALSE)&lt;1),HLOOKUP(J13,T!$B$9:$W$10,2,FALSE)/100,"Normale")))</f>
        <v/>
      </c>
      <c r="K132" s="288" t="str">
        <f>IF(K13="","",IF(HLOOKUP(K13,T!$B$9:$W$10,1,FALSE)="","",IF(AND(HLOOKUP(K13,T!$B$9:$W$10,2,FALSE)&gt;0,HLOOKUP(K13,T!$B$9:$W$10,2,FALSE)&lt;1),HLOOKUP(K13,T!$B$9:$W$10,2,FALSE)/100,"Normale")))</f>
        <v/>
      </c>
    </row>
    <row r="133" spans="1:11" x14ac:dyDescent="0.2">
      <c r="A133" s="282">
        <v>8</v>
      </c>
      <c r="B133" s="448" t="str">
        <f>IF(A!B$13="","",A!B$13)</f>
        <v/>
      </c>
      <c r="C133" s="283" t="str">
        <f>IF(A!C$13="","",A!C$13)</f>
        <v/>
      </c>
      <c r="D133" s="288" t="str">
        <f>IF(A!D$13="","",A!D$13)</f>
        <v/>
      </c>
      <c r="E133" s="333" t="str">
        <f>IF(E14="","",IF(HLOOKUP(E14,T!$B$9:$W$10,1,FALSE)="","",IF(AND(HLOOKUP(E14,T!$B$9:$W$10,2,FALSE)&gt;0,HLOOKUP(E14,T!$B$9:$W$10,2,FALSE)&lt;1),HLOOKUP(E14,T!$B$9:$W$10,2,FALSE)/100,"Normale")))</f>
        <v/>
      </c>
      <c r="F133" s="283" t="str">
        <f>IF(F14="","",IF(HLOOKUP(F14,T!$B$9:$W$10,1,FALSE)="","",IF(AND(HLOOKUP(F14,T!$B$9:$W$10,2,FALSE)&gt;0,HLOOKUP(F14,T!$B$9:$W$10,2,FALSE)&lt;1),HLOOKUP(F14,T!$B$9:$W$10,2,FALSE)/100,"Normale")))</f>
        <v/>
      </c>
      <c r="G133" s="283" t="str">
        <f>IF(G14="","",IF(HLOOKUP(G14,T!$B$9:$W$10,1,FALSE)="","",IF(AND(HLOOKUP(G14,T!$B$9:$W$10,2,FALSE)&gt;0,HLOOKUP(G14,T!$B$9:$W$10,2,FALSE)&lt;1),HLOOKUP(G14,T!$B$9:$W$10,2,FALSE)/100,"Normale")))</f>
        <v/>
      </c>
      <c r="H133" s="288" t="str">
        <f>IF(H14="","",IF(HLOOKUP(H14,T!$B$9:$W$10,1,FALSE)="","",IF(AND(HLOOKUP(H14,T!$B$9:$W$10,2,FALSE)&gt;0,HLOOKUP(H14,T!$B$9:$W$10,2,FALSE)&lt;1),HLOOKUP(H14,T!$B$9:$W$10,2,FALSE)/100,"Normale")))</f>
        <v/>
      </c>
      <c r="I133" s="333" t="str">
        <f>IF(I14="","",IF(HLOOKUP(I14,T!$B$9:$W$10,1,FALSE)="","",IF(AND(HLOOKUP(I14,T!$B$9:$W$10,2,FALSE)&gt;0,HLOOKUP(I14,T!$B$9:$W$10,2,FALSE)&lt;1),HLOOKUP(I14,T!$B$9:$W$10,2,FALSE)/100,"Normale")))</f>
        <v/>
      </c>
      <c r="J133" s="283" t="str">
        <f>IF(J14="","",IF(HLOOKUP(J14,T!$B$9:$W$10,1,FALSE)="","",IF(AND(HLOOKUP(J14,T!$B$9:$W$10,2,FALSE)&gt;0,HLOOKUP(J14,T!$B$9:$W$10,2,FALSE)&lt;1),HLOOKUP(J14,T!$B$9:$W$10,2,FALSE)/100,"Normale")))</f>
        <v/>
      </c>
      <c r="K133" s="288" t="str">
        <f>IF(K14="","",IF(HLOOKUP(K14,T!$B$9:$W$10,1,FALSE)="","",IF(AND(HLOOKUP(K14,T!$B$9:$W$10,2,FALSE)&gt;0,HLOOKUP(K14,T!$B$9:$W$10,2,FALSE)&lt;1),HLOOKUP(K14,T!$B$9:$W$10,2,FALSE)/100,"Normale")))</f>
        <v/>
      </c>
    </row>
    <row r="134" spans="1:11" x14ac:dyDescent="0.2">
      <c r="A134" s="282">
        <v>9</v>
      </c>
      <c r="B134" s="448" t="str">
        <f>IF(A!B$14="","",A!B$14)</f>
        <v/>
      </c>
      <c r="C134" s="283" t="str">
        <f>IF(A!C$14="","",A!C$14)</f>
        <v/>
      </c>
      <c r="D134" s="288" t="str">
        <f>IF(A!D$14="","",A!D$14)</f>
        <v/>
      </c>
      <c r="E134" s="333" t="str">
        <f>IF(E15="","",IF(HLOOKUP(E15,T!$B$9:$W$10,1,FALSE)="","",IF(AND(HLOOKUP(E15,T!$B$9:$W$10,2,FALSE)&gt;0,HLOOKUP(E15,T!$B$9:$W$10,2,FALSE)&lt;1),HLOOKUP(E15,T!$B$9:$W$10,2,FALSE)/100,"Normale")))</f>
        <v/>
      </c>
      <c r="F134" s="283" t="str">
        <f>IF(F15="","",IF(HLOOKUP(F15,T!$B$9:$W$10,1,FALSE)="","",IF(AND(HLOOKUP(F15,T!$B$9:$W$10,2,FALSE)&gt;0,HLOOKUP(F15,T!$B$9:$W$10,2,FALSE)&lt;1),HLOOKUP(F15,T!$B$9:$W$10,2,FALSE)/100,"Normale")))</f>
        <v/>
      </c>
      <c r="G134" s="283" t="str">
        <f>IF(G15="","",IF(HLOOKUP(G15,T!$B$9:$W$10,1,FALSE)="","",IF(AND(HLOOKUP(G15,T!$B$9:$W$10,2,FALSE)&gt;0,HLOOKUP(G15,T!$B$9:$W$10,2,FALSE)&lt;1),HLOOKUP(G15,T!$B$9:$W$10,2,FALSE)/100,"Normale")))</f>
        <v/>
      </c>
      <c r="H134" s="288" t="str">
        <f>IF(H15="","",IF(HLOOKUP(H15,T!$B$9:$W$10,1,FALSE)="","",IF(AND(HLOOKUP(H15,T!$B$9:$W$10,2,FALSE)&gt;0,HLOOKUP(H15,T!$B$9:$W$10,2,FALSE)&lt;1),HLOOKUP(H15,T!$B$9:$W$10,2,FALSE)/100,"Normale")))</f>
        <v/>
      </c>
      <c r="I134" s="333" t="str">
        <f>IF(I15="","",IF(HLOOKUP(I15,T!$B$9:$W$10,1,FALSE)="","",IF(AND(HLOOKUP(I15,T!$B$9:$W$10,2,FALSE)&gt;0,HLOOKUP(I15,T!$B$9:$W$10,2,FALSE)&lt;1),HLOOKUP(I15,T!$B$9:$W$10,2,FALSE)/100,"Normale")))</f>
        <v/>
      </c>
      <c r="J134" s="283" t="str">
        <f>IF(J15="","",IF(HLOOKUP(J15,T!$B$9:$W$10,1,FALSE)="","",IF(AND(HLOOKUP(J15,T!$B$9:$W$10,2,FALSE)&gt;0,HLOOKUP(J15,T!$B$9:$W$10,2,FALSE)&lt;1),HLOOKUP(J15,T!$B$9:$W$10,2,FALSE)/100,"Normale")))</f>
        <v/>
      </c>
      <c r="K134" s="288" t="str">
        <f>IF(K15="","",IF(HLOOKUP(K15,T!$B$9:$W$10,1,FALSE)="","",IF(AND(HLOOKUP(K15,T!$B$9:$W$10,2,FALSE)&gt;0,HLOOKUP(K15,T!$B$9:$W$10,2,FALSE)&lt;1),HLOOKUP(K15,T!$B$9:$W$10,2,FALSE)/100,"Normale")))</f>
        <v/>
      </c>
    </row>
    <row r="135" spans="1:11" x14ac:dyDescent="0.2">
      <c r="A135" s="282">
        <v>10</v>
      </c>
      <c r="B135" s="448" t="str">
        <f>IF(A!B$15="","",A!B$15)</f>
        <v/>
      </c>
      <c r="C135" s="283" t="str">
        <f>IF(A!C$15="","",A!C$15)</f>
        <v/>
      </c>
      <c r="D135" s="288" t="str">
        <f>IF(A!D$15="","",A!D$15)</f>
        <v/>
      </c>
      <c r="E135" s="333" t="str">
        <f>IF(E16="","",IF(HLOOKUP(E16,T!$B$9:$W$10,1,FALSE)="","",IF(AND(HLOOKUP(E16,T!$B$9:$W$10,2,FALSE)&gt;0,HLOOKUP(E16,T!$B$9:$W$10,2,FALSE)&lt;1),HLOOKUP(E16,T!$B$9:$W$10,2,FALSE)/100,"Normale")))</f>
        <v/>
      </c>
      <c r="F135" s="283" t="str">
        <f>IF(F16="","",IF(HLOOKUP(F16,T!$B$9:$W$10,1,FALSE)="","",IF(AND(HLOOKUP(F16,T!$B$9:$W$10,2,FALSE)&gt;0,HLOOKUP(F16,T!$B$9:$W$10,2,FALSE)&lt;1),HLOOKUP(F16,T!$B$9:$W$10,2,FALSE)/100,"Normale")))</f>
        <v/>
      </c>
      <c r="G135" s="283" t="str">
        <f>IF(G16="","",IF(HLOOKUP(G16,T!$B$9:$W$10,1,FALSE)="","",IF(AND(HLOOKUP(G16,T!$B$9:$W$10,2,FALSE)&gt;0,HLOOKUP(G16,T!$B$9:$W$10,2,FALSE)&lt;1),HLOOKUP(G16,T!$B$9:$W$10,2,FALSE)/100,"Normale")))</f>
        <v/>
      </c>
      <c r="H135" s="288" t="str">
        <f>IF(H16="","",IF(HLOOKUP(H16,T!$B$9:$W$10,1,FALSE)="","",IF(AND(HLOOKUP(H16,T!$B$9:$W$10,2,FALSE)&gt;0,HLOOKUP(H16,T!$B$9:$W$10,2,FALSE)&lt;1),HLOOKUP(H16,T!$B$9:$W$10,2,FALSE)/100,"Normale")))</f>
        <v/>
      </c>
      <c r="I135" s="333" t="str">
        <f>IF(I16="","",IF(HLOOKUP(I16,T!$B$9:$W$10,1,FALSE)="","",IF(AND(HLOOKUP(I16,T!$B$9:$W$10,2,FALSE)&gt;0,HLOOKUP(I16,T!$B$9:$W$10,2,FALSE)&lt;1),HLOOKUP(I16,T!$B$9:$W$10,2,FALSE)/100,"Normale")))</f>
        <v/>
      </c>
      <c r="J135" s="283" t="str">
        <f>IF(J16="","",IF(HLOOKUP(J16,T!$B$9:$W$10,1,FALSE)="","",IF(AND(HLOOKUP(J16,T!$B$9:$W$10,2,FALSE)&gt;0,HLOOKUP(J16,T!$B$9:$W$10,2,FALSE)&lt;1),HLOOKUP(J16,T!$B$9:$W$10,2,FALSE)/100,"Normale")))</f>
        <v/>
      </c>
      <c r="K135" s="288" t="str">
        <f>IF(K16="","",IF(HLOOKUP(K16,T!$B$9:$W$10,1,FALSE)="","",IF(AND(HLOOKUP(K16,T!$B$9:$W$10,2,FALSE)&gt;0,HLOOKUP(K16,T!$B$9:$W$10,2,FALSE)&lt;1),HLOOKUP(K16,T!$B$9:$W$10,2,FALSE)/100,"Normale")))</f>
        <v/>
      </c>
    </row>
    <row r="136" spans="1:11" x14ac:dyDescent="0.2">
      <c r="A136" s="282">
        <v>11</v>
      </c>
      <c r="B136" s="448" t="str">
        <f>IF(A!B$16="","",A!B$16)</f>
        <v/>
      </c>
      <c r="C136" s="283" t="str">
        <f>IF(A!C$16="","",A!C$16)</f>
        <v/>
      </c>
      <c r="D136" s="288" t="str">
        <f>IF(A!D$16="","",A!D$16)</f>
        <v/>
      </c>
      <c r="E136" s="333" t="str">
        <f>IF(E17="","",IF(HLOOKUP(E17,T!$B$9:$W$10,1,FALSE)="","",IF(AND(HLOOKUP(E17,T!$B$9:$W$10,2,FALSE)&gt;0,HLOOKUP(E17,T!$B$9:$W$10,2,FALSE)&lt;1),HLOOKUP(E17,T!$B$9:$W$10,2,FALSE)/100,"Normale")))</f>
        <v/>
      </c>
      <c r="F136" s="283" t="str">
        <f>IF(F17="","",IF(HLOOKUP(F17,T!$B$9:$W$10,1,FALSE)="","",IF(AND(HLOOKUP(F17,T!$B$9:$W$10,2,FALSE)&gt;0,HLOOKUP(F17,T!$B$9:$W$10,2,FALSE)&lt;1),HLOOKUP(F17,T!$B$9:$W$10,2,FALSE)/100,"Normale")))</f>
        <v/>
      </c>
      <c r="G136" s="283" t="str">
        <f>IF(G17="","",IF(HLOOKUP(G17,T!$B$9:$W$10,1,FALSE)="","",IF(AND(HLOOKUP(G17,T!$B$9:$W$10,2,FALSE)&gt;0,HLOOKUP(G17,T!$B$9:$W$10,2,FALSE)&lt;1),HLOOKUP(G17,T!$B$9:$W$10,2,FALSE)/100,"Normale")))</f>
        <v/>
      </c>
      <c r="H136" s="288" t="str">
        <f>IF(H17="","",IF(HLOOKUP(H17,T!$B$9:$W$10,1,FALSE)="","",IF(AND(HLOOKUP(H17,T!$B$9:$W$10,2,FALSE)&gt;0,HLOOKUP(H17,T!$B$9:$W$10,2,FALSE)&lt;1),HLOOKUP(H17,T!$B$9:$W$10,2,FALSE)/100,"Normale")))</f>
        <v/>
      </c>
      <c r="I136" s="333" t="str">
        <f>IF(I17="","",IF(HLOOKUP(I17,T!$B$9:$W$10,1,FALSE)="","",IF(AND(HLOOKUP(I17,T!$B$9:$W$10,2,FALSE)&gt;0,HLOOKUP(I17,T!$B$9:$W$10,2,FALSE)&lt;1),HLOOKUP(I17,T!$B$9:$W$10,2,FALSE)/100,"Normale")))</f>
        <v/>
      </c>
      <c r="J136" s="283" t="str">
        <f>IF(J17="","",IF(HLOOKUP(J17,T!$B$9:$W$10,1,FALSE)="","",IF(AND(HLOOKUP(J17,T!$B$9:$W$10,2,FALSE)&gt;0,HLOOKUP(J17,T!$B$9:$W$10,2,FALSE)&lt;1),HLOOKUP(J17,T!$B$9:$W$10,2,FALSE)/100,"Normale")))</f>
        <v/>
      </c>
      <c r="K136" s="288" t="str">
        <f>IF(K17="","",IF(HLOOKUP(K17,T!$B$9:$W$10,1,FALSE)="","",IF(AND(HLOOKUP(K17,T!$B$9:$W$10,2,FALSE)&gt;0,HLOOKUP(K17,T!$B$9:$W$10,2,FALSE)&lt;1),HLOOKUP(K17,T!$B$9:$W$10,2,FALSE)/100,"Normale")))</f>
        <v/>
      </c>
    </row>
    <row r="137" spans="1:11" x14ac:dyDescent="0.2">
      <c r="A137" s="282">
        <v>12</v>
      </c>
      <c r="B137" s="448" t="str">
        <f>IF(A!B$17="","",A!B$17)</f>
        <v/>
      </c>
      <c r="C137" s="283" t="str">
        <f>IF(A!C$17="","",A!C$17)</f>
        <v/>
      </c>
      <c r="D137" s="288" t="str">
        <f>IF(A!D$17="","",A!D$17)</f>
        <v/>
      </c>
      <c r="E137" s="333" t="str">
        <f>IF(E18="","",IF(HLOOKUP(E18,T!$B$9:$W$10,1,FALSE)="","",IF(AND(HLOOKUP(E18,T!$B$9:$W$10,2,FALSE)&gt;0,HLOOKUP(E18,T!$B$9:$W$10,2,FALSE)&lt;1),HLOOKUP(E18,T!$B$9:$W$10,2,FALSE)/100,"Normale")))</f>
        <v/>
      </c>
      <c r="F137" s="283" t="str">
        <f>IF(F18="","",IF(HLOOKUP(F18,T!$B$9:$W$10,1,FALSE)="","",IF(AND(HLOOKUP(F18,T!$B$9:$W$10,2,FALSE)&gt;0,HLOOKUP(F18,T!$B$9:$W$10,2,FALSE)&lt;1),HLOOKUP(F18,T!$B$9:$W$10,2,FALSE)/100,"Normale")))</f>
        <v/>
      </c>
      <c r="G137" s="283" t="str">
        <f>IF(G18="","",IF(HLOOKUP(G18,T!$B$9:$W$10,1,FALSE)="","",IF(AND(HLOOKUP(G18,T!$B$9:$W$10,2,FALSE)&gt;0,HLOOKUP(G18,T!$B$9:$W$10,2,FALSE)&lt;1),HLOOKUP(G18,T!$B$9:$W$10,2,FALSE)/100,"Normale")))</f>
        <v/>
      </c>
      <c r="H137" s="288" t="str">
        <f>IF(H18="","",IF(HLOOKUP(H18,T!$B$9:$W$10,1,FALSE)="","",IF(AND(HLOOKUP(H18,T!$B$9:$W$10,2,FALSE)&gt;0,HLOOKUP(H18,T!$B$9:$W$10,2,FALSE)&lt;1),HLOOKUP(H18,T!$B$9:$W$10,2,FALSE)/100,"Normale")))</f>
        <v/>
      </c>
      <c r="I137" s="333" t="str">
        <f>IF(I18="","",IF(HLOOKUP(I18,T!$B$9:$W$10,1,FALSE)="","",IF(AND(HLOOKUP(I18,T!$B$9:$W$10,2,FALSE)&gt;0,HLOOKUP(I18,T!$B$9:$W$10,2,FALSE)&lt;1),HLOOKUP(I18,T!$B$9:$W$10,2,FALSE)/100,"Normale")))</f>
        <v/>
      </c>
      <c r="J137" s="283" t="str">
        <f>IF(J18="","",IF(HLOOKUP(J18,T!$B$9:$W$10,1,FALSE)="","",IF(AND(HLOOKUP(J18,T!$B$9:$W$10,2,FALSE)&gt;0,HLOOKUP(J18,T!$B$9:$W$10,2,FALSE)&lt;1),HLOOKUP(J18,T!$B$9:$W$10,2,FALSE)/100,"Normale")))</f>
        <v/>
      </c>
      <c r="K137" s="288" t="str">
        <f>IF(K18="","",IF(HLOOKUP(K18,T!$B$9:$W$10,1,FALSE)="","",IF(AND(HLOOKUP(K18,T!$B$9:$W$10,2,FALSE)&gt;0,HLOOKUP(K18,T!$B$9:$W$10,2,FALSE)&lt;1),HLOOKUP(K18,T!$B$9:$W$10,2,FALSE)/100,"Normale")))</f>
        <v/>
      </c>
    </row>
    <row r="138" spans="1:11" x14ac:dyDescent="0.2">
      <c r="A138" s="282">
        <v>13</v>
      </c>
      <c r="B138" s="448" t="str">
        <f>IF(A!B$18="","",A!B$18)</f>
        <v/>
      </c>
      <c r="C138" s="283" t="str">
        <f>IF(A!C$18="","",A!C$18)</f>
        <v/>
      </c>
      <c r="D138" s="288" t="str">
        <f>IF(A!D$18="","",A!D$18)</f>
        <v/>
      </c>
      <c r="E138" s="333" t="str">
        <f>IF(E19="","",IF(HLOOKUP(E19,T!$B$9:$W$10,1,FALSE)="","",IF(AND(HLOOKUP(E19,T!$B$9:$W$10,2,FALSE)&gt;0,HLOOKUP(E19,T!$B$9:$W$10,2,FALSE)&lt;1),HLOOKUP(E19,T!$B$9:$W$10,2,FALSE)/100,"Normale")))</f>
        <v/>
      </c>
      <c r="F138" s="283" t="str">
        <f>IF(F19="","",IF(HLOOKUP(F19,T!$B$9:$W$10,1,FALSE)="","",IF(AND(HLOOKUP(F19,T!$B$9:$W$10,2,FALSE)&gt;0,HLOOKUP(F19,T!$B$9:$W$10,2,FALSE)&lt;1),HLOOKUP(F19,T!$B$9:$W$10,2,FALSE)/100,"Normale")))</f>
        <v/>
      </c>
      <c r="G138" s="283" t="str">
        <f>IF(G19="","",IF(HLOOKUP(G19,T!$B$9:$W$10,1,FALSE)="","",IF(AND(HLOOKUP(G19,T!$B$9:$W$10,2,FALSE)&gt;0,HLOOKUP(G19,T!$B$9:$W$10,2,FALSE)&lt;1),HLOOKUP(G19,T!$B$9:$W$10,2,FALSE)/100,"Normale")))</f>
        <v/>
      </c>
      <c r="H138" s="288" t="str">
        <f>IF(H19="","",IF(HLOOKUP(H19,T!$B$9:$W$10,1,FALSE)="","",IF(AND(HLOOKUP(H19,T!$B$9:$W$10,2,FALSE)&gt;0,HLOOKUP(H19,T!$B$9:$W$10,2,FALSE)&lt;1),HLOOKUP(H19,T!$B$9:$W$10,2,FALSE)/100,"Normale")))</f>
        <v/>
      </c>
      <c r="I138" s="333" t="str">
        <f>IF(I19="","",IF(HLOOKUP(I19,T!$B$9:$W$10,1,FALSE)="","",IF(AND(HLOOKUP(I19,T!$B$9:$W$10,2,FALSE)&gt;0,HLOOKUP(I19,T!$B$9:$W$10,2,FALSE)&lt;1),HLOOKUP(I19,T!$B$9:$W$10,2,FALSE)/100,"Normale")))</f>
        <v/>
      </c>
      <c r="J138" s="283" t="str">
        <f>IF(J19="","",IF(HLOOKUP(J19,T!$B$9:$W$10,1,FALSE)="","",IF(AND(HLOOKUP(J19,T!$B$9:$W$10,2,FALSE)&gt;0,HLOOKUP(J19,T!$B$9:$W$10,2,FALSE)&lt;1),HLOOKUP(J19,T!$B$9:$W$10,2,FALSE)/100,"Normale")))</f>
        <v/>
      </c>
      <c r="K138" s="288" t="str">
        <f>IF(K19="","",IF(HLOOKUP(K19,T!$B$9:$W$10,1,FALSE)="","",IF(AND(HLOOKUP(K19,T!$B$9:$W$10,2,FALSE)&gt;0,HLOOKUP(K19,T!$B$9:$W$10,2,FALSE)&lt;1),HLOOKUP(K19,T!$B$9:$W$10,2,FALSE)/100,"Normale")))</f>
        <v/>
      </c>
    </row>
    <row r="139" spans="1:11" x14ac:dyDescent="0.2">
      <c r="A139" s="282">
        <v>14</v>
      </c>
      <c r="B139" s="448" t="str">
        <f>IF(A!B$19="","",A!B$19)</f>
        <v/>
      </c>
      <c r="C139" s="283" t="str">
        <f>IF(A!C$19="","",A!C$19)</f>
        <v/>
      </c>
      <c r="D139" s="288" t="str">
        <f>IF(A!D$19="","",A!D$19)</f>
        <v/>
      </c>
      <c r="E139" s="333" t="str">
        <f>IF(E20="","",IF(HLOOKUP(E20,T!$B$9:$W$10,1,FALSE)="","",IF(AND(HLOOKUP(E20,T!$B$9:$W$10,2,FALSE)&gt;0,HLOOKUP(E20,T!$B$9:$W$10,2,FALSE)&lt;1),HLOOKUP(E20,T!$B$9:$W$10,2,FALSE)/100,"Normale")))</f>
        <v/>
      </c>
      <c r="F139" s="283" t="str">
        <f>IF(F20="","",IF(HLOOKUP(F20,T!$B$9:$W$10,1,FALSE)="","",IF(AND(HLOOKUP(F20,T!$B$9:$W$10,2,FALSE)&gt;0,HLOOKUP(F20,T!$B$9:$W$10,2,FALSE)&lt;1),HLOOKUP(F20,T!$B$9:$W$10,2,FALSE)/100,"Normale")))</f>
        <v/>
      </c>
      <c r="G139" s="283" t="str">
        <f>IF(G20="","",IF(HLOOKUP(G20,T!$B$9:$W$10,1,FALSE)="","",IF(AND(HLOOKUP(G20,T!$B$9:$W$10,2,FALSE)&gt;0,HLOOKUP(G20,T!$B$9:$W$10,2,FALSE)&lt;1),HLOOKUP(G20,T!$B$9:$W$10,2,FALSE)/100,"Normale")))</f>
        <v/>
      </c>
      <c r="H139" s="288" t="str">
        <f>IF(H20="","",IF(HLOOKUP(H20,T!$B$9:$W$10,1,FALSE)="","",IF(AND(HLOOKUP(H20,T!$B$9:$W$10,2,FALSE)&gt;0,HLOOKUP(H20,T!$B$9:$W$10,2,FALSE)&lt;1),HLOOKUP(H20,T!$B$9:$W$10,2,FALSE)/100,"Normale")))</f>
        <v/>
      </c>
      <c r="I139" s="333" t="str">
        <f>IF(I20="","",IF(HLOOKUP(I20,T!$B$9:$W$10,1,FALSE)="","",IF(AND(HLOOKUP(I20,T!$B$9:$W$10,2,FALSE)&gt;0,HLOOKUP(I20,T!$B$9:$W$10,2,FALSE)&lt;1),HLOOKUP(I20,T!$B$9:$W$10,2,FALSE)/100,"Normale")))</f>
        <v/>
      </c>
      <c r="J139" s="283" t="str">
        <f>IF(J20="","",IF(HLOOKUP(J20,T!$B$9:$W$10,1,FALSE)="","",IF(AND(HLOOKUP(J20,T!$B$9:$W$10,2,FALSE)&gt;0,HLOOKUP(J20,T!$B$9:$W$10,2,FALSE)&lt;1),HLOOKUP(J20,T!$B$9:$W$10,2,FALSE)/100,"Normale")))</f>
        <v/>
      </c>
      <c r="K139" s="288" t="str">
        <f>IF(K20="","",IF(HLOOKUP(K20,T!$B$9:$W$10,1,FALSE)="","",IF(AND(HLOOKUP(K20,T!$B$9:$W$10,2,FALSE)&gt;0,HLOOKUP(K20,T!$B$9:$W$10,2,FALSE)&lt;1),HLOOKUP(K20,T!$B$9:$W$10,2,FALSE)/100,"Normale")))</f>
        <v/>
      </c>
    </row>
    <row r="140" spans="1:11" x14ac:dyDescent="0.2">
      <c r="A140" s="282">
        <v>15</v>
      </c>
      <c r="B140" s="448" t="str">
        <f>IF(A!B$20="","",A!B$20)</f>
        <v/>
      </c>
      <c r="C140" s="283" t="str">
        <f>IF(A!C$20="","",A!C$20)</f>
        <v/>
      </c>
      <c r="D140" s="288" t="str">
        <f>IF(A!D$20="","",A!D$20)</f>
        <v/>
      </c>
      <c r="E140" s="333" t="str">
        <f>IF(E21="","",IF(HLOOKUP(E21,T!$B$9:$W$10,1,FALSE)="","",IF(AND(HLOOKUP(E21,T!$B$9:$W$10,2,FALSE)&gt;0,HLOOKUP(E21,T!$B$9:$W$10,2,FALSE)&lt;1),HLOOKUP(E21,T!$B$9:$W$10,2,FALSE)/100,"Normale")))</f>
        <v/>
      </c>
      <c r="F140" s="283" t="str">
        <f>IF(F21="","",IF(HLOOKUP(F21,T!$B$9:$W$10,1,FALSE)="","",IF(AND(HLOOKUP(F21,T!$B$9:$W$10,2,FALSE)&gt;0,HLOOKUP(F21,T!$B$9:$W$10,2,FALSE)&lt;1),HLOOKUP(F21,T!$B$9:$W$10,2,FALSE)/100,"Normale")))</f>
        <v/>
      </c>
      <c r="G140" s="283" t="str">
        <f>IF(G21="","",IF(HLOOKUP(G21,T!$B$9:$W$10,1,FALSE)="","",IF(AND(HLOOKUP(G21,T!$B$9:$W$10,2,FALSE)&gt;0,HLOOKUP(G21,T!$B$9:$W$10,2,FALSE)&lt;1),HLOOKUP(G21,T!$B$9:$W$10,2,FALSE)/100,"Normale")))</f>
        <v/>
      </c>
      <c r="H140" s="288" t="str">
        <f>IF(H21="","",IF(HLOOKUP(H21,T!$B$9:$W$10,1,FALSE)="","",IF(AND(HLOOKUP(H21,T!$B$9:$W$10,2,FALSE)&gt;0,HLOOKUP(H21,T!$B$9:$W$10,2,FALSE)&lt;1),HLOOKUP(H21,T!$B$9:$W$10,2,FALSE)/100,"Normale")))</f>
        <v/>
      </c>
      <c r="I140" s="333" t="str">
        <f>IF(I21="","",IF(HLOOKUP(I21,T!$B$9:$W$10,1,FALSE)="","",IF(AND(HLOOKUP(I21,T!$B$9:$W$10,2,FALSE)&gt;0,HLOOKUP(I21,T!$B$9:$W$10,2,FALSE)&lt;1),HLOOKUP(I21,T!$B$9:$W$10,2,FALSE)/100,"Normale")))</f>
        <v/>
      </c>
      <c r="J140" s="283" t="str">
        <f>IF(J21="","",IF(HLOOKUP(J21,T!$B$9:$W$10,1,FALSE)="","",IF(AND(HLOOKUP(J21,T!$B$9:$W$10,2,FALSE)&gt;0,HLOOKUP(J21,T!$B$9:$W$10,2,FALSE)&lt;1),HLOOKUP(J21,T!$B$9:$W$10,2,FALSE)/100,"Normale")))</f>
        <v/>
      </c>
      <c r="K140" s="288" t="str">
        <f>IF(K21="","",IF(HLOOKUP(K21,T!$B$9:$W$10,1,FALSE)="","",IF(AND(HLOOKUP(K21,T!$B$9:$W$10,2,FALSE)&gt;0,HLOOKUP(K21,T!$B$9:$W$10,2,FALSE)&lt;1),HLOOKUP(K21,T!$B$9:$W$10,2,FALSE)/100,"Normale")))</f>
        <v/>
      </c>
    </row>
    <row r="141" spans="1:11" x14ac:dyDescent="0.2">
      <c r="A141" s="282">
        <v>16</v>
      </c>
      <c r="B141" s="448" t="str">
        <f>IF(A!B$21="","",A!B$21)</f>
        <v/>
      </c>
      <c r="C141" s="283" t="str">
        <f>IF(A!C$21="","",A!C$21)</f>
        <v/>
      </c>
      <c r="D141" s="288" t="str">
        <f>IF(A!D$21="","",A!D$21)</f>
        <v/>
      </c>
      <c r="E141" s="333" t="str">
        <f>IF(E22="","",IF(HLOOKUP(E22,T!$B$9:$W$10,1,FALSE)="","",IF(AND(HLOOKUP(E22,T!$B$9:$W$10,2,FALSE)&gt;0,HLOOKUP(E22,T!$B$9:$W$10,2,FALSE)&lt;1),HLOOKUP(E22,T!$B$9:$W$10,2,FALSE)/100,"Normale")))</f>
        <v/>
      </c>
      <c r="F141" s="283" t="str">
        <f>IF(F22="","",IF(HLOOKUP(F22,T!$B$9:$W$10,1,FALSE)="","",IF(AND(HLOOKUP(F22,T!$B$9:$W$10,2,FALSE)&gt;0,HLOOKUP(F22,T!$B$9:$W$10,2,FALSE)&lt;1),HLOOKUP(F22,T!$B$9:$W$10,2,FALSE)/100,"Normale")))</f>
        <v/>
      </c>
      <c r="G141" s="283" t="str">
        <f>IF(G22="","",IF(HLOOKUP(G22,T!$B$9:$W$10,1,FALSE)="","",IF(AND(HLOOKUP(G22,T!$B$9:$W$10,2,FALSE)&gt;0,HLOOKUP(G22,T!$B$9:$W$10,2,FALSE)&lt;1),HLOOKUP(G22,T!$B$9:$W$10,2,FALSE)/100,"Normale")))</f>
        <v/>
      </c>
      <c r="H141" s="288" t="str">
        <f>IF(H22="","",IF(HLOOKUP(H22,T!$B$9:$W$10,1,FALSE)="","",IF(AND(HLOOKUP(H22,T!$B$9:$W$10,2,FALSE)&gt;0,HLOOKUP(H22,T!$B$9:$W$10,2,FALSE)&lt;1),HLOOKUP(H22,T!$B$9:$W$10,2,FALSE)/100,"Normale")))</f>
        <v/>
      </c>
      <c r="I141" s="333" t="str">
        <f>IF(I22="","",IF(HLOOKUP(I22,T!$B$9:$W$10,1,FALSE)="","",IF(AND(HLOOKUP(I22,T!$B$9:$W$10,2,FALSE)&gt;0,HLOOKUP(I22,T!$B$9:$W$10,2,FALSE)&lt;1),HLOOKUP(I22,T!$B$9:$W$10,2,FALSE)/100,"Normale")))</f>
        <v/>
      </c>
      <c r="J141" s="283" t="str">
        <f>IF(J22="","",IF(HLOOKUP(J22,T!$B$9:$W$10,1,FALSE)="","",IF(AND(HLOOKUP(J22,T!$B$9:$W$10,2,FALSE)&gt;0,HLOOKUP(J22,T!$B$9:$W$10,2,FALSE)&lt;1),HLOOKUP(J22,T!$B$9:$W$10,2,FALSE)/100,"Normale")))</f>
        <v/>
      </c>
      <c r="K141" s="288" t="str">
        <f>IF(K22="","",IF(HLOOKUP(K22,T!$B$9:$W$10,1,FALSE)="","",IF(AND(HLOOKUP(K22,T!$B$9:$W$10,2,FALSE)&gt;0,HLOOKUP(K22,T!$B$9:$W$10,2,FALSE)&lt;1),HLOOKUP(K22,T!$B$9:$W$10,2,FALSE)/100,"Normale")))</f>
        <v/>
      </c>
    </row>
    <row r="142" spans="1:11" x14ac:dyDescent="0.2">
      <c r="A142" s="282">
        <v>17</v>
      </c>
      <c r="B142" s="448" t="str">
        <f>IF(A!B$22="","",A!B$22)</f>
        <v/>
      </c>
      <c r="C142" s="283" t="str">
        <f>IF(A!C$22="","",A!C$22)</f>
        <v/>
      </c>
      <c r="D142" s="288" t="str">
        <f>IF(A!D$22="","",A!D$22)</f>
        <v/>
      </c>
      <c r="E142" s="333" t="str">
        <f>IF(E23="","",IF(HLOOKUP(E23,T!$B$9:$W$10,1,FALSE)="","",IF(AND(HLOOKUP(E23,T!$B$9:$W$10,2,FALSE)&gt;0,HLOOKUP(E23,T!$B$9:$W$10,2,FALSE)&lt;1),HLOOKUP(E23,T!$B$9:$W$10,2,FALSE)/100,"Normale")))</f>
        <v/>
      </c>
      <c r="F142" s="283" t="str">
        <f>IF(F23="","",IF(HLOOKUP(F23,T!$B$9:$W$10,1,FALSE)="","",IF(AND(HLOOKUP(F23,T!$B$9:$W$10,2,FALSE)&gt;0,HLOOKUP(F23,T!$B$9:$W$10,2,FALSE)&lt;1),HLOOKUP(F23,T!$B$9:$W$10,2,FALSE)/100,"Normale")))</f>
        <v/>
      </c>
      <c r="G142" s="283" t="str">
        <f>IF(G23="","",IF(HLOOKUP(G23,T!$B$9:$W$10,1,FALSE)="","",IF(AND(HLOOKUP(G23,T!$B$9:$W$10,2,FALSE)&gt;0,HLOOKUP(G23,T!$B$9:$W$10,2,FALSE)&lt;1),HLOOKUP(G23,T!$B$9:$W$10,2,FALSE)/100,"Normale")))</f>
        <v/>
      </c>
      <c r="H142" s="288" t="str">
        <f>IF(H23="","",IF(HLOOKUP(H23,T!$B$9:$W$10,1,FALSE)="","",IF(AND(HLOOKUP(H23,T!$B$9:$W$10,2,FALSE)&gt;0,HLOOKUP(H23,T!$B$9:$W$10,2,FALSE)&lt;1),HLOOKUP(H23,T!$B$9:$W$10,2,FALSE)/100,"Normale")))</f>
        <v/>
      </c>
      <c r="I142" s="333" t="str">
        <f>IF(I23="","",IF(HLOOKUP(I23,T!$B$9:$W$10,1,FALSE)="","",IF(AND(HLOOKUP(I23,T!$B$9:$W$10,2,FALSE)&gt;0,HLOOKUP(I23,T!$B$9:$W$10,2,FALSE)&lt;1),HLOOKUP(I23,T!$B$9:$W$10,2,FALSE)/100,"Normale")))</f>
        <v/>
      </c>
      <c r="J142" s="283" t="str">
        <f>IF(J23="","",IF(HLOOKUP(J23,T!$B$9:$W$10,1,FALSE)="","",IF(AND(HLOOKUP(J23,T!$B$9:$W$10,2,FALSE)&gt;0,HLOOKUP(J23,T!$B$9:$W$10,2,FALSE)&lt;1),HLOOKUP(J23,T!$B$9:$W$10,2,FALSE)/100,"Normale")))</f>
        <v/>
      </c>
      <c r="K142" s="288" t="str">
        <f>IF(K23="","",IF(HLOOKUP(K23,T!$B$9:$W$10,1,FALSE)="","",IF(AND(HLOOKUP(K23,T!$B$9:$W$10,2,FALSE)&gt;0,HLOOKUP(K23,T!$B$9:$W$10,2,FALSE)&lt;1),HLOOKUP(K23,T!$B$9:$W$10,2,FALSE)/100,"Normale")))</f>
        <v/>
      </c>
    </row>
    <row r="143" spans="1:11" x14ac:dyDescent="0.2">
      <c r="A143" s="282">
        <v>18</v>
      </c>
      <c r="B143" s="448" t="str">
        <f>IF(A!B$23="","",A!B$23)</f>
        <v/>
      </c>
      <c r="C143" s="283" t="str">
        <f>IF(A!C$23="","",A!C$23)</f>
        <v/>
      </c>
      <c r="D143" s="288" t="str">
        <f>IF(A!D$23="","",A!D$23)</f>
        <v/>
      </c>
      <c r="E143" s="333" t="str">
        <f>IF(E24="","",IF(HLOOKUP(E24,T!$B$9:$W$10,1,FALSE)="","",IF(AND(HLOOKUP(E24,T!$B$9:$W$10,2,FALSE)&gt;0,HLOOKUP(E24,T!$B$9:$W$10,2,FALSE)&lt;1),HLOOKUP(E24,T!$B$9:$W$10,2,FALSE)/100,"Normale")))</f>
        <v/>
      </c>
      <c r="F143" s="283" t="str">
        <f>IF(F24="","",IF(HLOOKUP(F24,T!$B$9:$W$10,1,FALSE)="","",IF(AND(HLOOKUP(F24,T!$B$9:$W$10,2,FALSE)&gt;0,HLOOKUP(F24,T!$B$9:$W$10,2,FALSE)&lt;1),HLOOKUP(F24,T!$B$9:$W$10,2,FALSE)/100,"Normale")))</f>
        <v/>
      </c>
      <c r="G143" s="283" t="str">
        <f>IF(G24="","",IF(HLOOKUP(G24,T!$B$9:$W$10,1,FALSE)="","",IF(AND(HLOOKUP(G24,T!$B$9:$W$10,2,FALSE)&gt;0,HLOOKUP(G24,T!$B$9:$W$10,2,FALSE)&lt;1),HLOOKUP(G24,T!$B$9:$W$10,2,FALSE)/100,"Normale")))</f>
        <v/>
      </c>
      <c r="H143" s="288" t="str">
        <f>IF(H24="","",IF(HLOOKUP(H24,T!$B$9:$W$10,1,FALSE)="","",IF(AND(HLOOKUP(H24,T!$B$9:$W$10,2,FALSE)&gt;0,HLOOKUP(H24,T!$B$9:$W$10,2,FALSE)&lt;1),HLOOKUP(H24,T!$B$9:$W$10,2,FALSE)/100,"Normale")))</f>
        <v/>
      </c>
      <c r="I143" s="333" t="str">
        <f>IF(I24="","",IF(HLOOKUP(I24,T!$B$9:$W$10,1,FALSE)="","",IF(AND(HLOOKUP(I24,T!$B$9:$W$10,2,FALSE)&gt;0,HLOOKUP(I24,T!$B$9:$W$10,2,FALSE)&lt;1),HLOOKUP(I24,T!$B$9:$W$10,2,FALSE)/100,"Normale")))</f>
        <v/>
      </c>
      <c r="J143" s="283" t="str">
        <f>IF(J24="","",IF(HLOOKUP(J24,T!$B$9:$W$10,1,FALSE)="","",IF(AND(HLOOKUP(J24,T!$B$9:$W$10,2,FALSE)&gt;0,HLOOKUP(J24,T!$B$9:$W$10,2,FALSE)&lt;1),HLOOKUP(J24,T!$B$9:$W$10,2,FALSE)/100,"Normale")))</f>
        <v/>
      </c>
      <c r="K143" s="288" t="str">
        <f>IF(K24="","",IF(HLOOKUP(K24,T!$B$9:$W$10,1,FALSE)="","",IF(AND(HLOOKUP(K24,T!$B$9:$W$10,2,FALSE)&gt;0,HLOOKUP(K24,T!$B$9:$W$10,2,FALSE)&lt;1),HLOOKUP(K24,T!$B$9:$W$10,2,FALSE)/100,"Normale")))</f>
        <v/>
      </c>
    </row>
    <row r="144" spans="1:11" x14ac:dyDescent="0.2">
      <c r="A144" s="282">
        <v>19</v>
      </c>
      <c r="B144" s="448" t="str">
        <f>IF(A!B$24="","",A!B$24)</f>
        <v/>
      </c>
      <c r="C144" s="283" t="str">
        <f>IF(A!C$24="","",A!C$24)</f>
        <v/>
      </c>
      <c r="D144" s="288" t="str">
        <f>IF(A!D$24="","",A!D$24)</f>
        <v/>
      </c>
      <c r="E144" s="333" t="str">
        <f>IF(E25="","",IF(HLOOKUP(E25,T!$B$9:$W$10,1,FALSE)="","",IF(AND(HLOOKUP(E25,T!$B$9:$W$10,2,FALSE)&gt;0,HLOOKUP(E25,T!$B$9:$W$10,2,FALSE)&lt;1),HLOOKUP(E25,T!$B$9:$W$10,2,FALSE)/100,"Normale")))</f>
        <v/>
      </c>
      <c r="F144" s="283" t="str">
        <f>IF(F25="","",IF(HLOOKUP(F25,T!$B$9:$W$10,1,FALSE)="","",IF(AND(HLOOKUP(F25,T!$B$9:$W$10,2,FALSE)&gt;0,HLOOKUP(F25,T!$B$9:$W$10,2,FALSE)&lt;1),HLOOKUP(F25,T!$B$9:$W$10,2,FALSE)/100,"Normale")))</f>
        <v/>
      </c>
      <c r="G144" s="283" t="str">
        <f>IF(G25="","",IF(HLOOKUP(G25,T!$B$9:$W$10,1,FALSE)="","",IF(AND(HLOOKUP(G25,T!$B$9:$W$10,2,FALSE)&gt;0,HLOOKUP(G25,T!$B$9:$W$10,2,FALSE)&lt;1),HLOOKUP(G25,T!$B$9:$W$10,2,FALSE)/100,"Normale")))</f>
        <v/>
      </c>
      <c r="H144" s="288" t="str">
        <f>IF(H25="","",IF(HLOOKUP(H25,T!$B$9:$W$10,1,FALSE)="","",IF(AND(HLOOKUP(H25,T!$B$9:$W$10,2,FALSE)&gt;0,HLOOKUP(H25,T!$B$9:$W$10,2,FALSE)&lt;1),HLOOKUP(H25,T!$B$9:$W$10,2,FALSE)/100,"Normale")))</f>
        <v/>
      </c>
      <c r="I144" s="333" t="str">
        <f>IF(I25="","",IF(HLOOKUP(I25,T!$B$9:$W$10,1,FALSE)="","",IF(AND(HLOOKUP(I25,T!$B$9:$W$10,2,FALSE)&gt;0,HLOOKUP(I25,T!$B$9:$W$10,2,FALSE)&lt;1),HLOOKUP(I25,T!$B$9:$W$10,2,FALSE)/100,"Normale")))</f>
        <v/>
      </c>
      <c r="J144" s="283" t="str">
        <f>IF(J25="","",IF(HLOOKUP(J25,T!$B$9:$W$10,1,FALSE)="","",IF(AND(HLOOKUP(J25,T!$B$9:$W$10,2,FALSE)&gt;0,HLOOKUP(J25,T!$B$9:$W$10,2,FALSE)&lt;1),HLOOKUP(J25,T!$B$9:$W$10,2,FALSE)/100,"Normale")))</f>
        <v/>
      </c>
      <c r="K144" s="288" t="str">
        <f>IF(K25="","",IF(HLOOKUP(K25,T!$B$9:$W$10,1,FALSE)="","",IF(AND(HLOOKUP(K25,T!$B$9:$W$10,2,FALSE)&gt;0,HLOOKUP(K25,T!$B$9:$W$10,2,FALSE)&lt;1),HLOOKUP(K25,T!$B$9:$W$10,2,FALSE)/100,"Normale")))</f>
        <v/>
      </c>
    </row>
    <row r="145" spans="1:14" x14ac:dyDescent="0.2">
      <c r="A145" s="282">
        <v>20</v>
      </c>
      <c r="B145" s="448" t="str">
        <f>IF(A!B$25="","",A!B$25)</f>
        <v/>
      </c>
      <c r="C145" s="283" t="str">
        <f>IF(A!C$25="","",A!C$25)</f>
        <v/>
      </c>
      <c r="D145" s="288" t="str">
        <f>IF(A!D$25="","",A!D$25)</f>
        <v/>
      </c>
      <c r="E145" s="333" t="str">
        <f>IF(E26="","",IF(HLOOKUP(E26,T!$B$9:$W$10,1,FALSE)="","",IF(AND(HLOOKUP(E26,T!$B$9:$W$10,2,FALSE)&gt;0,HLOOKUP(E26,T!$B$9:$W$10,2,FALSE)&lt;1),HLOOKUP(E26,T!$B$9:$W$10,2,FALSE)/100,"Normale")))</f>
        <v/>
      </c>
      <c r="F145" s="283" t="str">
        <f>IF(F26="","",IF(HLOOKUP(F26,T!$B$9:$W$10,1,FALSE)="","",IF(AND(HLOOKUP(F26,T!$B$9:$W$10,2,FALSE)&gt;0,HLOOKUP(F26,T!$B$9:$W$10,2,FALSE)&lt;1),HLOOKUP(F26,T!$B$9:$W$10,2,FALSE)/100,"Normale")))</f>
        <v/>
      </c>
      <c r="G145" s="283" t="str">
        <f>IF(G26="","",IF(HLOOKUP(G26,T!$B$9:$W$10,1,FALSE)="","",IF(AND(HLOOKUP(G26,T!$B$9:$W$10,2,FALSE)&gt;0,HLOOKUP(G26,T!$B$9:$W$10,2,FALSE)&lt;1),HLOOKUP(G26,T!$B$9:$W$10,2,FALSE)/100,"Normale")))</f>
        <v/>
      </c>
      <c r="H145" s="288" t="str">
        <f>IF(H26="","",IF(HLOOKUP(H26,T!$B$9:$W$10,1,FALSE)="","",IF(AND(HLOOKUP(H26,T!$B$9:$W$10,2,FALSE)&gt;0,HLOOKUP(H26,T!$B$9:$W$10,2,FALSE)&lt;1),HLOOKUP(H26,T!$B$9:$W$10,2,FALSE)/100,"Normale")))</f>
        <v/>
      </c>
      <c r="I145" s="333" t="str">
        <f>IF(I26="","",IF(HLOOKUP(I26,T!$B$9:$W$10,1,FALSE)="","",IF(AND(HLOOKUP(I26,T!$B$9:$W$10,2,FALSE)&gt;0,HLOOKUP(I26,T!$B$9:$W$10,2,FALSE)&lt;1),HLOOKUP(I26,T!$B$9:$W$10,2,FALSE)/100,"Normale")))</f>
        <v/>
      </c>
      <c r="J145" s="283" t="str">
        <f>IF(J26="","",IF(HLOOKUP(J26,T!$B$9:$W$10,1,FALSE)="","",IF(AND(HLOOKUP(J26,T!$B$9:$W$10,2,FALSE)&gt;0,HLOOKUP(J26,T!$B$9:$W$10,2,FALSE)&lt;1),HLOOKUP(J26,T!$B$9:$W$10,2,FALSE)/100,"Normale")))</f>
        <v/>
      </c>
      <c r="K145" s="288" t="str">
        <f>IF(K26="","",IF(HLOOKUP(K26,T!$B$9:$W$10,1,FALSE)="","",IF(AND(HLOOKUP(K26,T!$B$9:$W$10,2,FALSE)&gt;0,HLOOKUP(K26,T!$B$9:$W$10,2,FALSE)&lt;1),HLOOKUP(K26,T!$B$9:$W$10,2,FALSE)/100,"Normale")))</f>
        <v/>
      </c>
    </row>
    <row r="146" spans="1:14" x14ac:dyDescent="0.2">
      <c r="A146" s="282">
        <v>21</v>
      </c>
      <c r="B146" s="448" t="str">
        <f>IF(A!B$26="","",A!B$26)</f>
        <v/>
      </c>
      <c r="C146" s="283" t="str">
        <f>IF(A!C$26="","",A!C$26)</f>
        <v/>
      </c>
      <c r="D146" s="288" t="str">
        <f>IF(A!D$26="","",A!D$26)</f>
        <v/>
      </c>
      <c r="E146" s="333" t="str">
        <f>IF(E27="","",IF(HLOOKUP(E27,T!$B$9:$W$10,1,FALSE)="","",IF(AND(HLOOKUP(E27,T!$B$9:$W$10,2,FALSE)&gt;0,HLOOKUP(E27,T!$B$9:$W$10,2,FALSE)&lt;1),HLOOKUP(E27,T!$B$9:$W$10,2,FALSE)/100,"Normale")))</f>
        <v/>
      </c>
      <c r="F146" s="283" t="str">
        <f>IF(F27="","",IF(HLOOKUP(F27,T!$B$9:$W$10,1,FALSE)="","",IF(AND(HLOOKUP(F27,T!$B$9:$W$10,2,FALSE)&gt;0,HLOOKUP(F27,T!$B$9:$W$10,2,FALSE)&lt;1),HLOOKUP(F27,T!$B$9:$W$10,2,FALSE)/100,"Normale")))</f>
        <v/>
      </c>
      <c r="G146" s="283" t="str">
        <f>IF(G27="","",IF(HLOOKUP(G27,T!$B$9:$W$10,1,FALSE)="","",IF(AND(HLOOKUP(G27,T!$B$9:$W$10,2,FALSE)&gt;0,HLOOKUP(G27,T!$B$9:$W$10,2,FALSE)&lt;1),HLOOKUP(G27,T!$B$9:$W$10,2,FALSE)/100,"Normale")))</f>
        <v/>
      </c>
      <c r="H146" s="288" t="str">
        <f>IF(H27="","",IF(HLOOKUP(H27,T!$B$9:$W$10,1,FALSE)="","",IF(AND(HLOOKUP(H27,T!$B$9:$W$10,2,FALSE)&gt;0,HLOOKUP(H27,T!$B$9:$W$10,2,FALSE)&lt;1),HLOOKUP(H27,T!$B$9:$W$10,2,FALSE)/100,"Normale")))</f>
        <v/>
      </c>
      <c r="I146" s="333" t="str">
        <f>IF(I27="","",IF(HLOOKUP(I27,T!$B$9:$W$10,1,FALSE)="","",IF(AND(HLOOKUP(I27,T!$B$9:$W$10,2,FALSE)&gt;0,HLOOKUP(I27,T!$B$9:$W$10,2,FALSE)&lt;1),HLOOKUP(I27,T!$B$9:$W$10,2,FALSE)/100,"Normale")))</f>
        <v/>
      </c>
      <c r="J146" s="283" t="str">
        <f>IF(J27="","",IF(HLOOKUP(J27,T!$B$9:$W$10,1,FALSE)="","",IF(AND(HLOOKUP(J27,T!$B$9:$W$10,2,FALSE)&gt;0,HLOOKUP(J27,T!$B$9:$W$10,2,FALSE)&lt;1),HLOOKUP(J27,T!$B$9:$W$10,2,FALSE)/100,"Normale")))</f>
        <v/>
      </c>
      <c r="K146" s="288" t="str">
        <f>IF(K27="","",IF(HLOOKUP(K27,T!$B$9:$W$10,1,FALSE)="","",IF(AND(HLOOKUP(K27,T!$B$9:$W$10,2,FALSE)&gt;0,HLOOKUP(K27,T!$B$9:$W$10,2,FALSE)&lt;1),HLOOKUP(K27,T!$B$9:$W$10,2,FALSE)/100,"Normale")))</f>
        <v/>
      </c>
    </row>
    <row r="147" spans="1:14" x14ac:dyDescent="0.2">
      <c r="A147" s="282">
        <v>22</v>
      </c>
      <c r="B147" s="448" t="str">
        <f>IF(A!B$27="","",A!B$27)</f>
        <v/>
      </c>
      <c r="C147" s="283" t="str">
        <f>IF(A!C$27="","",A!C$27)</f>
        <v/>
      </c>
      <c r="D147" s="288" t="str">
        <f>IF(A!D$27="","",A!D$27)</f>
        <v/>
      </c>
      <c r="E147" s="333" t="str">
        <f>IF(E28="","",IF(HLOOKUP(E28,T!$B$9:$W$10,1,FALSE)="","",IF(AND(HLOOKUP(E28,T!$B$9:$W$10,2,FALSE)&gt;0,HLOOKUP(E28,T!$B$9:$W$10,2,FALSE)&lt;1),HLOOKUP(E28,T!$B$9:$W$10,2,FALSE)/100,"Normale")))</f>
        <v/>
      </c>
      <c r="F147" s="283" t="str">
        <f>IF(F28="","",IF(HLOOKUP(F28,T!$B$9:$W$10,1,FALSE)="","",IF(AND(HLOOKUP(F28,T!$B$9:$W$10,2,FALSE)&gt;0,HLOOKUP(F28,T!$B$9:$W$10,2,FALSE)&lt;1),HLOOKUP(F28,T!$B$9:$W$10,2,FALSE)/100,"Normale")))</f>
        <v/>
      </c>
      <c r="G147" s="283" t="str">
        <f>IF(G28="","",IF(HLOOKUP(G28,T!$B$9:$W$10,1,FALSE)="","",IF(AND(HLOOKUP(G28,T!$B$9:$W$10,2,FALSE)&gt;0,HLOOKUP(G28,T!$B$9:$W$10,2,FALSE)&lt;1),HLOOKUP(G28,T!$B$9:$W$10,2,FALSE)/100,"Normale")))</f>
        <v/>
      </c>
      <c r="H147" s="288" t="str">
        <f>IF(H28="","",IF(HLOOKUP(H28,T!$B$9:$W$10,1,FALSE)="","",IF(AND(HLOOKUP(H28,T!$B$9:$W$10,2,FALSE)&gt;0,HLOOKUP(H28,T!$B$9:$W$10,2,FALSE)&lt;1),HLOOKUP(H28,T!$B$9:$W$10,2,FALSE)/100,"Normale")))</f>
        <v/>
      </c>
      <c r="I147" s="333" t="str">
        <f>IF(I28="","",IF(HLOOKUP(I28,T!$B$9:$W$10,1,FALSE)="","",IF(AND(HLOOKUP(I28,T!$B$9:$W$10,2,FALSE)&gt;0,HLOOKUP(I28,T!$B$9:$W$10,2,FALSE)&lt;1),HLOOKUP(I28,T!$B$9:$W$10,2,FALSE)/100,"Normale")))</f>
        <v/>
      </c>
      <c r="J147" s="283" t="str">
        <f>IF(J28="","",IF(HLOOKUP(J28,T!$B$9:$W$10,1,FALSE)="","",IF(AND(HLOOKUP(J28,T!$B$9:$W$10,2,FALSE)&gt;0,HLOOKUP(J28,T!$B$9:$W$10,2,FALSE)&lt;1),HLOOKUP(J28,T!$B$9:$W$10,2,FALSE)/100,"Normale")))</f>
        <v/>
      </c>
      <c r="K147" s="288" t="str">
        <f>IF(K28="","",IF(HLOOKUP(K28,T!$B$9:$W$10,1,FALSE)="","",IF(AND(HLOOKUP(K28,T!$B$9:$W$10,2,FALSE)&gt;0,HLOOKUP(K28,T!$B$9:$W$10,2,FALSE)&lt;1),HLOOKUP(K28,T!$B$9:$W$10,2,FALSE)/100,"Normale")))</f>
        <v/>
      </c>
    </row>
    <row r="148" spans="1:14" x14ac:dyDescent="0.2">
      <c r="A148" s="282">
        <v>23</v>
      </c>
      <c r="B148" s="448" t="str">
        <f>IF(A!B$28="","",A!B$28)</f>
        <v/>
      </c>
      <c r="C148" s="283" t="str">
        <f>IF(A!C$28="","",A!C$28)</f>
        <v/>
      </c>
      <c r="D148" s="288" t="str">
        <f>IF(A!D$28="","",A!D$28)</f>
        <v/>
      </c>
      <c r="E148" s="333" t="str">
        <f>IF(E29="","",IF(HLOOKUP(E29,T!$B$9:$W$10,1,FALSE)="","",IF(AND(HLOOKUP(E29,T!$B$9:$W$10,2,FALSE)&gt;0,HLOOKUP(E29,T!$B$9:$W$10,2,FALSE)&lt;1),HLOOKUP(E29,T!$B$9:$W$10,2,FALSE)/100,"Normale")))</f>
        <v/>
      </c>
      <c r="F148" s="283" t="str">
        <f>IF(F29="","",IF(HLOOKUP(F29,T!$B$9:$W$10,1,FALSE)="","",IF(AND(HLOOKUP(F29,T!$B$9:$W$10,2,FALSE)&gt;0,HLOOKUP(F29,T!$B$9:$W$10,2,FALSE)&lt;1),HLOOKUP(F29,T!$B$9:$W$10,2,FALSE)/100,"Normale")))</f>
        <v/>
      </c>
      <c r="G148" s="283" t="str">
        <f>IF(G29="","",IF(HLOOKUP(G29,T!$B$9:$W$10,1,FALSE)="","",IF(AND(HLOOKUP(G29,T!$B$9:$W$10,2,FALSE)&gt;0,HLOOKUP(G29,T!$B$9:$W$10,2,FALSE)&lt;1),HLOOKUP(G29,T!$B$9:$W$10,2,FALSE)/100,"Normale")))</f>
        <v/>
      </c>
      <c r="H148" s="288" t="str">
        <f>IF(H29="","",IF(HLOOKUP(H29,T!$B$9:$W$10,1,FALSE)="","",IF(AND(HLOOKUP(H29,T!$B$9:$W$10,2,FALSE)&gt;0,HLOOKUP(H29,T!$B$9:$W$10,2,FALSE)&lt;1),HLOOKUP(H29,T!$B$9:$W$10,2,FALSE)/100,"Normale")))</f>
        <v/>
      </c>
      <c r="I148" s="333" t="str">
        <f>IF(I29="","",IF(HLOOKUP(I29,T!$B$9:$W$10,1,FALSE)="","",IF(AND(HLOOKUP(I29,T!$B$9:$W$10,2,FALSE)&gt;0,HLOOKUP(I29,T!$B$9:$W$10,2,FALSE)&lt;1),HLOOKUP(I29,T!$B$9:$W$10,2,FALSE)/100,"Normale")))</f>
        <v/>
      </c>
      <c r="J148" s="283" t="str">
        <f>IF(J29="","",IF(HLOOKUP(J29,T!$B$9:$W$10,1,FALSE)="","",IF(AND(HLOOKUP(J29,T!$B$9:$W$10,2,FALSE)&gt;0,HLOOKUP(J29,T!$B$9:$W$10,2,FALSE)&lt;1),HLOOKUP(J29,T!$B$9:$W$10,2,FALSE)/100,"Normale")))</f>
        <v/>
      </c>
      <c r="K148" s="288" t="str">
        <f>IF(K29="","",IF(HLOOKUP(K29,T!$B$9:$W$10,1,FALSE)="","",IF(AND(HLOOKUP(K29,T!$B$9:$W$10,2,FALSE)&gt;0,HLOOKUP(K29,T!$B$9:$W$10,2,FALSE)&lt;1),HLOOKUP(K29,T!$B$9:$W$10,2,FALSE)/100,"Normale")))</f>
        <v/>
      </c>
    </row>
    <row r="149" spans="1:14" x14ac:dyDescent="0.2">
      <c r="A149" s="282">
        <v>24</v>
      </c>
      <c r="B149" s="448" t="str">
        <f>IF(A!B$29="","",A!B$29)</f>
        <v/>
      </c>
      <c r="C149" s="283" t="str">
        <f>IF(A!C$29="","",A!C$29)</f>
        <v/>
      </c>
      <c r="D149" s="288" t="str">
        <f>IF(A!D$29="","",A!D$29)</f>
        <v/>
      </c>
      <c r="E149" s="333" t="str">
        <f>IF(E30="","",IF(HLOOKUP(E30,T!$B$9:$W$10,1,FALSE)="","",IF(AND(HLOOKUP(E30,T!$B$9:$W$10,2,FALSE)&gt;0,HLOOKUP(E30,T!$B$9:$W$10,2,FALSE)&lt;1),HLOOKUP(E30,T!$B$9:$W$10,2,FALSE)/100,"Normale")))</f>
        <v/>
      </c>
      <c r="F149" s="283" t="str">
        <f>IF(F30="","",IF(HLOOKUP(F30,T!$B$9:$W$10,1,FALSE)="","",IF(AND(HLOOKUP(F30,T!$B$9:$W$10,2,FALSE)&gt;0,HLOOKUP(F30,T!$B$9:$W$10,2,FALSE)&lt;1),HLOOKUP(F30,T!$B$9:$W$10,2,FALSE)/100,"Normale")))</f>
        <v/>
      </c>
      <c r="G149" s="283" t="str">
        <f>IF(G30="","",IF(HLOOKUP(G30,T!$B$9:$W$10,1,FALSE)="","",IF(AND(HLOOKUP(G30,T!$B$9:$W$10,2,FALSE)&gt;0,HLOOKUP(G30,T!$B$9:$W$10,2,FALSE)&lt;1),HLOOKUP(G30,T!$B$9:$W$10,2,FALSE)/100,"Normale")))</f>
        <v/>
      </c>
      <c r="H149" s="288" t="str">
        <f>IF(H30="","",IF(HLOOKUP(H30,T!$B$9:$W$10,1,FALSE)="","",IF(AND(HLOOKUP(H30,T!$B$9:$W$10,2,FALSE)&gt;0,HLOOKUP(H30,T!$B$9:$W$10,2,FALSE)&lt;1),HLOOKUP(H30,T!$B$9:$W$10,2,FALSE)/100,"Normale")))</f>
        <v/>
      </c>
      <c r="I149" s="333" t="str">
        <f>IF(I30="","",IF(HLOOKUP(I30,T!$B$9:$W$10,1,FALSE)="","",IF(AND(HLOOKUP(I30,T!$B$9:$W$10,2,FALSE)&gt;0,HLOOKUP(I30,T!$B$9:$W$10,2,FALSE)&lt;1),HLOOKUP(I30,T!$B$9:$W$10,2,FALSE)/100,"Normale")))</f>
        <v/>
      </c>
      <c r="J149" s="283" t="str">
        <f>IF(J30="","",IF(HLOOKUP(J30,T!$B$9:$W$10,1,FALSE)="","",IF(AND(HLOOKUP(J30,T!$B$9:$W$10,2,FALSE)&gt;0,HLOOKUP(J30,T!$B$9:$W$10,2,FALSE)&lt;1),HLOOKUP(J30,T!$B$9:$W$10,2,FALSE)/100,"Normale")))</f>
        <v/>
      </c>
      <c r="K149" s="288" t="str">
        <f>IF(K30="","",IF(HLOOKUP(K30,T!$B$9:$W$10,1,FALSE)="","",IF(AND(HLOOKUP(K30,T!$B$9:$W$10,2,FALSE)&gt;0,HLOOKUP(K30,T!$B$9:$W$10,2,FALSE)&lt;1),HLOOKUP(K30,T!$B$9:$W$10,2,FALSE)/100,"Normale")))</f>
        <v/>
      </c>
    </row>
    <row r="150" spans="1:14" x14ac:dyDescent="0.2">
      <c r="A150" s="282">
        <v>25</v>
      </c>
      <c r="B150" s="449" t="str">
        <f>IF(A!B$30="","",A!B$30)</f>
        <v/>
      </c>
      <c r="C150" s="283" t="str">
        <f>IF(A!C$30="","",A!C$30)</f>
        <v/>
      </c>
      <c r="D150" s="288" t="str">
        <f>IF(A!D$30="","",A!D$30)</f>
        <v/>
      </c>
      <c r="E150" s="333" t="str">
        <f>IF(E31="","",IF(HLOOKUP(E31,T!$B$9:$W$10,1,FALSE)="","",IF(AND(HLOOKUP(E31,T!$B$9:$W$10,2,FALSE)&gt;0,HLOOKUP(E31,T!$B$9:$W$10,2,FALSE)&lt;1),HLOOKUP(E31,T!$B$9:$W$10,2,FALSE)/100,"Normale")))</f>
        <v/>
      </c>
      <c r="F150" s="283" t="str">
        <f>IF(F31="","",IF(HLOOKUP(F31,T!$B$9:$W$10,1,FALSE)="","",IF(AND(HLOOKUP(F31,T!$B$9:$W$10,2,FALSE)&gt;0,HLOOKUP(F31,T!$B$9:$W$10,2,FALSE)&lt;1),HLOOKUP(F31,T!$B$9:$W$10,2,FALSE)/100,"Normale")))</f>
        <v/>
      </c>
      <c r="G150" s="283" t="str">
        <f>IF(G31="","",IF(HLOOKUP(G31,T!$B$9:$W$10,1,FALSE)="","",IF(AND(HLOOKUP(G31,T!$B$9:$W$10,2,FALSE)&gt;0,HLOOKUP(G31,T!$B$9:$W$10,2,FALSE)&lt;1),HLOOKUP(G31,T!$B$9:$W$10,2,FALSE)/100,"Normale")))</f>
        <v/>
      </c>
      <c r="H150" s="288" t="str">
        <f>IF(H31="","",IF(HLOOKUP(H31,T!$B$9:$W$10,1,FALSE)="","",IF(AND(HLOOKUP(H31,T!$B$9:$W$10,2,FALSE)&gt;0,HLOOKUP(H31,T!$B$9:$W$10,2,FALSE)&lt;1),HLOOKUP(H31,T!$B$9:$W$10,2,FALSE)/100,"Normale")))</f>
        <v/>
      </c>
      <c r="I150" s="333" t="str">
        <f>IF(I31="","",IF(HLOOKUP(I31,T!$B$9:$W$10,1,FALSE)="","",IF(AND(HLOOKUP(I31,T!$B$9:$W$10,2,FALSE)&gt;0,HLOOKUP(I31,T!$B$9:$W$10,2,FALSE)&lt;1),HLOOKUP(I31,T!$B$9:$W$10,2,FALSE)/100,"Normale")))</f>
        <v/>
      </c>
      <c r="J150" s="283" t="str">
        <f>IF(J31="","",IF(HLOOKUP(J31,T!$B$9:$W$10,1,FALSE)="","",IF(AND(HLOOKUP(J31,T!$B$9:$W$10,2,FALSE)&gt;0,HLOOKUP(J31,T!$B$9:$W$10,2,FALSE)&lt;1),HLOOKUP(J31,T!$B$9:$W$10,2,FALSE)/100,"Normale")))</f>
        <v/>
      </c>
      <c r="K150" s="288" t="str">
        <f>IF(K31="","",IF(HLOOKUP(K31,T!$B$9:$W$10,1,FALSE)="","",IF(AND(HLOOKUP(K31,T!$B$9:$W$10,2,FALSE)&gt;0,HLOOKUP(K31,T!$B$9:$W$10,2,FALSE)&lt;1),HLOOKUP(K31,T!$B$9:$W$10,2,FALSE)/100,"Normale")))</f>
        <v/>
      </c>
    </row>
    <row r="151" spans="1:14" x14ac:dyDescent="0.2">
      <c r="A151" s="282">
        <v>26</v>
      </c>
      <c r="B151" s="449" t="str">
        <f>IF(A!B$31="","",A!B$31)</f>
        <v/>
      </c>
      <c r="C151" s="283" t="str">
        <f>IF(A!C$31="","",A!C$31)</f>
        <v/>
      </c>
      <c r="D151" s="288" t="str">
        <f>IF(A!D$31="","",A!D$31)</f>
        <v/>
      </c>
      <c r="E151" s="333" t="str">
        <f>IF(E32="","",IF(HLOOKUP(E32,T!$B$9:$W$10,1,FALSE)="","",IF(AND(HLOOKUP(E32,T!$B$9:$W$10,2,FALSE)&gt;0,HLOOKUP(E32,T!$B$9:$W$10,2,FALSE)&lt;1),HLOOKUP(E32,T!$B$9:$W$10,2,FALSE)/100,"Normale")))</f>
        <v/>
      </c>
      <c r="F151" s="283" t="str">
        <f>IF(F32="","",IF(HLOOKUP(F32,T!$B$9:$W$10,1,FALSE)="","",IF(AND(HLOOKUP(F32,T!$B$9:$W$10,2,FALSE)&gt;0,HLOOKUP(F32,T!$B$9:$W$10,2,FALSE)&lt;1),HLOOKUP(F32,T!$B$9:$W$10,2,FALSE)/100,"Normale")))</f>
        <v/>
      </c>
      <c r="G151" s="283" t="str">
        <f>IF(G32="","",IF(HLOOKUP(G32,T!$B$9:$W$10,1,FALSE)="","",IF(AND(HLOOKUP(G32,T!$B$9:$W$10,2,FALSE)&gt;0,HLOOKUP(G32,T!$B$9:$W$10,2,FALSE)&lt;1),HLOOKUP(G32,T!$B$9:$W$10,2,FALSE)/100,"Normale")))</f>
        <v/>
      </c>
      <c r="H151" s="288" t="str">
        <f>IF(H32="","",IF(HLOOKUP(H32,T!$B$9:$W$10,1,FALSE)="","",IF(AND(HLOOKUP(H32,T!$B$9:$W$10,2,FALSE)&gt;0,HLOOKUP(H32,T!$B$9:$W$10,2,FALSE)&lt;1),HLOOKUP(H32,T!$B$9:$W$10,2,FALSE)/100,"Normale")))</f>
        <v/>
      </c>
      <c r="I151" s="333" t="str">
        <f>IF(I32="","",IF(HLOOKUP(I32,T!$B$9:$W$10,1,FALSE)="","",IF(AND(HLOOKUP(I32,T!$B$9:$W$10,2,FALSE)&gt;0,HLOOKUP(I32,T!$B$9:$W$10,2,FALSE)&lt;1),HLOOKUP(I32,T!$B$9:$W$10,2,FALSE)/100,"Normale")))</f>
        <v/>
      </c>
      <c r="J151" s="283" t="str">
        <f>IF(J32="","",IF(HLOOKUP(J32,T!$B$9:$W$10,1,FALSE)="","",IF(AND(HLOOKUP(J32,T!$B$9:$W$10,2,FALSE)&gt;0,HLOOKUP(J32,T!$B$9:$W$10,2,FALSE)&lt;1),HLOOKUP(J32,T!$B$9:$W$10,2,FALSE)/100,"Normale")))</f>
        <v/>
      </c>
      <c r="K151" s="288" t="str">
        <f>IF(K32="","",IF(HLOOKUP(K32,T!$B$9:$W$10,1,FALSE)="","",IF(AND(HLOOKUP(K32,T!$B$9:$W$10,2,FALSE)&gt;0,HLOOKUP(K32,T!$B$9:$W$10,2,FALSE)&lt;1),HLOOKUP(K32,T!$B$9:$W$10,2,FALSE)/100,"Normale")))</f>
        <v/>
      </c>
    </row>
    <row r="152" spans="1:14" x14ac:dyDescent="0.2">
      <c r="A152" s="282">
        <v>27</v>
      </c>
      <c r="B152" s="449" t="str">
        <f>IF(A!B$32="","",A!B$32)</f>
        <v/>
      </c>
      <c r="C152" s="283" t="str">
        <f>IF(A!C$32="","",A!C$32)</f>
        <v/>
      </c>
      <c r="D152" s="288" t="str">
        <f>IF(A!D$32="","",A!D$32)</f>
        <v/>
      </c>
      <c r="E152" s="333" t="str">
        <f>IF(E33="","",IF(HLOOKUP(E33,T!$B$9:$W$10,1,FALSE)="","",IF(AND(HLOOKUP(E33,T!$B$9:$W$10,2,FALSE)&gt;0,HLOOKUP(E33,T!$B$9:$W$10,2,FALSE)&lt;1),HLOOKUP(E33,T!$B$9:$W$10,2,FALSE)/100,"Normale")))</f>
        <v/>
      </c>
      <c r="F152" s="283" t="str">
        <f>IF(F33="","",IF(HLOOKUP(F33,T!$B$9:$W$10,1,FALSE)="","",IF(AND(HLOOKUP(F33,T!$B$9:$W$10,2,FALSE)&gt;0,HLOOKUP(F33,T!$B$9:$W$10,2,FALSE)&lt;1),HLOOKUP(F33,T!$B$9:$W$10,2,FALSE)/100,"Normale")))</f>
        <v/>
      </c>
      <c r="G152" s="283" t="str">
        <f>IF(G33="","",IF(HLOOKUP(G33,T!$B$9:$W$10,1,FALSE)="","",IF(AND(HLOOKUP(G33,T!$B$9:$W$10,2,FALSE)&gt;0,HLOOKUP(G33,T!$B$9:$W$10,2,FALSE)&lt;1),HLOOKUP(G33,T!$B$9:$W$10,2,FALSE)/100,"Normale")))</f>
        <v/>
      </c>
      <c r="H152" s="288" t="str">
        <f>IF(H33="","",IF(HLOOKUP(H33,T!$B$9:$W$10,1,FALSE)="","",IF(AND(HLOOKUP(H33,T!$B$9:$W$10,2,FALSE)&gt;0,HLOOKUP(H33,T!$B$9:$W$10,2,FALSE)&lt;1),HLOOKUP(H33,T!$B$9:$W$10,2,FALSE)/100,"Normale")))</f>
        <v/>
      </c>
      <c r="I152" s="333" t="str">
        <f>IF(I33="","",IF(HLOOKUP(I33,T!$B$9:$W$10,1,FALSE)="","",IF(AND(HLOOKUP(I33,T!$B$9:$W$10,2,FALSE)&gt;0,HLOOKUP(I33,T!$B$9:$W$10,2,FALSE)&lt;1),HLOOKUP(I33,T!$B$9:$W$10,2,FALSE)/100,"Normale")))</f>
        <v/>
      </c>
      <c r="J152" s="283" t="str">
        <f>IF(J33="","",IF(HLOOKUP(J33,T!$B$9:$W$10,1,FALSE)="","",IF(AND(HLOOKUP(J33,T!$B$9:$W$10,2,FALSE)&gt;0,HLOOKUP(J33,T!$B$9:$W$10,2,FALSE)&lt;1),HLOOKUP(J33,T!$B$9:$W$10,2,FALSE)/100,"Normale")))</f>
        <v/>
      </c>
      <c r="K152" s="288" t="str">
        <f>IF(K33="","",IF(HLOOKUP(K33,T!$B$9:$W$10,1,FALSE)="","",IF(AND(HLOOKUP(K33,T!$B$9:$W$10,2,FALSE)&gt;0,HLOOKUP(K33,T!$B$9:$W$10,2,FALSE)&lt;1),HLOOKUP(K33,T!$B$9:$W$10,2,FALSE)/100,"Normale")))</f>
        <v/>
      </c>
    </row>
    <row r="153" spans="1:14" x14ac:dyDescent="0.2">
      <c r="A153" s="282">
        <v>28</v>
      </c>
      <c r="B153" s="449" t="str">
        <f>IF(A!B$33="","",A!B$33)</f>
        <v/>
      </c>
      <c r="C153" s="283" t="str">
        <f>IF(A!C$33="","",A!C$33)</f>
        <v/>
      </c>
      <c r="D153" s="288" t="str">
        <f>IF(A!D$33="","",A!D$33)</f>
        <v/>
      </c>
      <c r="E153" s="333" t="str">
        <f>IF(E34="","",IF(HLOOKUP(E34,T!$B$9:$W$10,1,FALSE)="","",IF(AND(HLOOKUP(E34,T!$B$9:$W$10,2,FALSE)&gt;0,HLOOKUP(E34,T!$B$9:$W$10,2,FALSE)&lt;1),HLOOKUP(E34,T!$B$9:$W$10,2,FALSE)/100,"Normale")))</f>
        <v/>
      </c>
      <c r="F153" s="283" t="str">
        <f>IF(F34="","",IF(HLOOKUP(F34,T!$B$9:$W$10,1,FALSE)="","",IF(AND(HLOOKUP(F34,T!$B$9:$W$10,2,FALSE)&gt;0,HLOOKUP(F34,T!$B$9:$W$10,2,FALSE)&lt;1),HLOOKUP(F34,T!$B$9:$W$10,2,FALSE)/100,"Normale")))</f>
        <v/>
      </c>
      <c r="G153" s="283" t="str">
        <f>IF(G34="","",IF(HLOOKUP(G34,T!$B$9:$W$10,1,FALSE)="","",IF(AND(HLOOKUP(G34,T!$B$9:$W$10,2,FALSE)&gt;0,HLOOKUP(G34,T!$B$9:$W$10,2,FALSE)&lt;1),HLOOKUP(G34,T!$B$9:$W$10,2,FALSE)/100,"Normale")))</f>
        <v/>
      </c>
      <c r="H153" s="288" t="str">
        <f>IF(H34="","",IF(HLOOKUP(H34,T!$B$9:$W$10,1,FALSE)="","",IF(AND(HLOOKUP(H34,T!$B$9:$W$10,2,FALSE)&gt;0,HLOOKUP(H34,T!$B$9:$W$10,2,FALSE)&lt;1),HLOOKUP(H34,T!$B$9:$W$10,2,FALSE)/100,"Normale")))</f>
        <v/>
      </c>
      <c r="I153" s="333" t="str">
        <f>IF(I34="","",IF(HLOOKUP(I34,T!$B$9:$W$10,1,FALSE)="","",IF(AND(HLOOKUP(I34,T!$B$9:$W$10,2,FALSE)&gt;0,HLOOKUP(I34,T!$B$9:$W$10,2,FALSE)&lt;1),HLOOKUP(I34,T!$B$9:$W$10,2,FALSE)/100,"Normale")))</f>
        <v/>
      </c>
      <c r="J153" s="283" t="str">
        <f>IF(J34="","",IF(HLOOKUP(J34,T!$B$9:$W$10,1,FALSE)="","",IF(AND(HLOOKUP(J34,T!$B$9:$W$10,2,FALSE)&gt;0,HLOOKUP(J34,T!$B$9:$W$10,2,FALSE)&lt;1),HLOOKUP(J34,T!$B$9:$W$10,2,FALSE)/100,"Normale")))</f>
        <v/>
      </c>
      <c r="K153" s="288" t="str">
        <f>IF(K34="","",IF(HLOOKUP(K34,T!$B$9:$W$10,1,FALSE)="","",IF(AND(HLOOKUP(K34,T!$B$9:$W$10,2,FALSE)&gt;0,HLOOKUP(K34,T!$B$9:$W$10,2,FALSE)&lt;1),HLOOKUP(K34,T!$B$9:$W$10,2,FALSE)/100,"Normale")))</f>
        <v/>
      </c>
    </row>
    <row r="154" spans="1:14" x14ac:dyDescent="0.2">
      <c r="A154" s="291">
        <v>29</v>
      </c>
      <c r="B154" s="450" t="str">
        <f>IF(A!B$34="","",A!B$34)</f>
        <v/>
      </c>
      <c r="C154" s="292" t="str">
        <f>IF(A!C$34="","",A!C$34)</f>
        <v/>
      </c>
      <c r="D154" s="298" t="str">
        <f>IF(A!D$34="","",A!D$34)</f>
        <v/>
      </c>
      <c r="E154" s="334" t="str">
        <f>IF(E35="","",IF(HLOOKUP(E35,T!$B$9:$W$10,1,FALSE)="","",IF(AND(HLOOKUP(E35,T!$B$9:$W$10,2,FALSE)&gt;0,HLOOKUP(E35,T!$B$9:$W$10,2,FALSE)&lt;1),HLOOKUP(E35,T!$B$9:$W$10,2,FALSE)/100,"Normale")))</f>
        <v/>
      </c>
      <c r="F154" s="292" t="str">
        <f>IF(F35="","",IF(HLOOKUP(F35,T!$B$9:$W$10,1,FALSE)="","",IF(AND(HLOOKUP(F35,T!$B$9:$W$10,2,FALSE)&gt;0,HLOOKUP(F35,T!$B$9:$W$10,2,FALSE)&lt;1),HLOOKUP(F35,T!$B$9:$W$10,2,FALSE)/100,"Normale")))</f>
        <v/>
      </c>
      <c r="G154" s="292" t="str">
        <f>IF(G35="","",IF(HLOOKUP(G35,T!$B$9:$W$10,1,FALSE)="","",IF(AND(HLOOKUP(G35,T!$B$9:$W$10,2,FALSE)&gt;0,HLOOKUP(G35,T!$B$9:$W$10,2,FALSE)&lt;1),HLOOKUP(G35,T!$B$9:$W$10,2,FALSE)/100,"Normale")))</f>
        <v/>
      </c>
      <c r="H154" s="298" t="str">
        <f>IF(H35="","",IF(HLOOKUP(H35,T!$B$9:$W$10,1,FALSE)="","",IF(AND(HLOOKUP(H35,T!$B$9:$W$10,2,FALSE)&gt;0,HLOOKUP(H35,T!$B$9:$W$10,2,FALSE)&lt;1),HLOOKUP(H35,T!$B$9:$W$10,2,FALSE)/100,"Normale")))</f>
        <v/>
      </c>
      <c r="I154" s="334" t="str">
        <f>IF(I35="","",IF(HLOOKUP(I35,T!$B$9:$W$10,1,FALSE)="","",IF(AND(HLOOKUP(I35,T!$B$9:$W$10,2,FALSE)&gt;0,HLOOKUP(I35,T!$B$9:$W$10,2,FALSE)&lt;1),HLOOKUP(I35,T!$B$9:$W$10,2,FALSE)/100,"Normale")))</f>
        <v/>
      </c>
      <c r="J154" s="292" t="str">
        <f>IF(J35="","",IF(HLOOKUP(J35,T!$B$9:$W$10,1,FALSE)="","",IF(AND(HLOOKUP(J35,T!$B$9:$W$10,2,FALSE)&gt;0,HLOOKUP(J35,T!$B$9:$W$10,2,FALSE)&lt;1),HLOOKUP(J35,T!$B$9:$W$10,2,FALSE)/100,"Normale")))</f>
        <v/>
      </c>
      <c r="K154" s="298" t="str">
        <f>IF(K35="","",IF(HLOOKUP(K35,T!$B$9:$W$10,1,FALSE)="","",IF(AND(HLOOKUP(K35,T!$B$9:$W$10,2,FALSE)&gt;0,HLOOKUP(K35,T!$B$9:$W$10,2,FALSE)&lt;1),HLOOKUP(K35,T!$B$9:$W$10,2,FALSE)/100,"Normale")))</f>
        <v/>
      </c>
    </row>
    <row r="155" spans="1:14" x14ac:dyDescent="0.2">
      <c r="D155" s="354" t="s">
        <v>216</v>
      </c>
      <c r="E155" s="306">
        <f>COUNTIF(E$126:E$154,"&gt;0")</f>
        <v>0</v>
      </c>
      <c r="F155" s="306">
        <f t="shared" ref="F155:K155" si="61">COUNTIF(F$126:F$154,"&gt;0")</f>
        <v>0</v>
      </c>
      <c r="G155" s="306">
        <f t="shared" si="61"/>
        <v>0</v>
      </c>
      <c r="H155" s="306">
        <f t="shared" si="61"/>
        <v>0</v>
      </c>
      <c r="I155" s="306">
        <f t="shared" si="61"/>
        <v>0</v>
      </c>
      <c r="J155" s="306">
        <f t="shared" si="61"/>
        <v>0</v>
      </c>
      <c r="K155" s="306">
        <f t="shared" si="61"/>
        <v>0</v>
      </c>
    </row>
    <row r="156" spans="1:14" x14ac:dyDescent="0.2">
      <c r="D156" s="335"/>
      <c r="E156" s="306"/>
      <c r="F156" s="306"/>
      <c r="G156" s="306"/>
      <c r="H156" s="306"/>
      <c r="I156" s="306"/>
      <c r="J156" s="306"/>
      <c r="K156" s="306"/>
    </row>
    <row r="157" spans="1:14" ht="20.25" customHeight="1" x14ac:dyDescent="0.2">
      <c r="C157" s="355" t="s">
        <v>218</v>
      </c>
      <c r="D157" s="356"/>
      <c r="E157" s="357"/>
      <c r="F157" s="357"/>
      <c r="G157" s="357"/>
      <c r="H157" s="357"/>
      <c r="I157" s="357"/>
      <c r="J157" s="357"/>
      <c r="K157" s="357"/>
      <c r="L157" s="356"/>
      <c r="M157" s="356"/>
      <c r="N157" s="356"/>
    </row>
    <row r="158" spans="1:14" ht="21.75" customHeight="1" x14ac:dyDescent="0.2">
      <c r="C158" s="358"/>
      <c r="D158" s="359"/>
      <c r="E158" s="260" t="str">
        <f>E6</f>
        <v>SESP</v>
      </c>
      <c r="F158" s="260" t="str">
        <f t="shared" ref="F158:N158" si="62">F6</f>
        <v>RESP</v>
      </c>
      <c r="G158" s="260" t="str">
        <f t="shared" si="62"/>
        <v>TREA</v>
      </c>
      <c r="H158" s="260" t="str">
        <f t="shared" si="62"/>
        <v>IESP</v>
      </c>
      <c r="I158" s="260" t="str">
        <f t="shared" si="62"/>
        <v>SRIC</v>
      </c>
      <c r="J158" s="260" t="str">
        <f t="shared" si="62"/>
        <v>RSUB</v>
      </c>
      <c r="K158" s="260" t="str">
        <f t="shared" si="62"/>
        <v>ISUB</v>
      </c>
      <c r="L158" s="260" t="str">
        <f t="shared" si="62"/>
        <v>SREC</v>
      </c>
      <c r="M158" s="260" t="str">
        <f t="shared" si="62"/>
        <v>RREC</v>
      </c>
      <c r="N158" s="260" t="str">
        <f t="shared" si="62"/>
        <v>IREC</v>
      </c>
    </row>
    <row r="159" spans="1:14" x14ac:dyDescent="0.2">
      <c r="C159" s="253"/>
      <c r="D159" s="360" t="s">
        <v>148</v>
      </c>
      <c r="E159" s="361" t="str">
        <f>IF(A!$H$40=0,"",PEARSON($E$7:$E$35,E$7:E$35))</f>
        <v/>
      </c>
      <c r="F159" s="362" t="str">
        <f>IF(A!$H$40=0,"",PEARSON($E$7:$E$35,F$7:F$35))</f>
        <v/>
      </c>
      <c r="G159" s="362" t="str">
        <f>IF(A!$H$40=0,"",PEARSON($E$7:$E$35,G$7:G$35))</f>
        <v/>
      </c>
      <c r="H159" s="362" t="str">
        <f>IF(A!$H$40=0,"",PEARSON($E$7:$E$35,H$7:H$35))</f>
        <v/>
      </c>
      <c r="I159" s="362" t="str">
        <f>IF(A!$H$40=0,"",PEARSON($E$7:$E$35,I$7:I$35))</f>
        <v/>
      </c>
      <c r="J159" s="362" t="str">
        <f>IF(A!$H$40=0,"",PEARSON($E$7:$E$35,J$7:J$35))</f>
        <v/>
      </c>
      <c r="K159" s="362" t="str">
        <f>IF(A!$H$40=0,"",PEARSON($E$7:$E$35,K$7:K$35))</f>
        <v/>
      </c>
      <c r="L159" s="362" t="str">
        <f>IF(A!$H$40=0,"",PEARSON($E$7:$E$35,L$7:L$35))</f>
        <v/>
      </c>
      <c r="M159" s="362" t="str">
        <f>IF(A!$H$40=0,"",PEARSON($E$7:$E$35,M$7:M$35))</f>
        <v/>
      </c>
      <c r="N159" s="362" t="str">
        <f>IF(A!$H$40=0,"",PEARSON($E$7:$E$35,N$7:N$35))</f>
        <v/>
      </c>
    </row>
    <row r="160" spans="1:14" x14ac:dyDescent="0.2">
      <c r="C160" s="253"/>
      <c r="D160" s="363" t="s">
        <v>149</v>
      </c>
      <c r="E160" s="253"/>
      <c r="F160" s="361" t="str">
        <f>IF(A!$H$40=0,"",PEARSON($F$7:$F$35,F$7:F$35))</f>
        <v/>
      </c>
      <c r="G160" s="362" t="str">
        <f>IF(A!$H$40=0,"",PEARSON($F$7:$F$35,G$7:G$35))</f>
        <v/>
      </c>
      <c r="H160" s="362" t="str">
        <f>IF(A!$H$40=0,"",PEARSON($F$7:$F$35,H$7:H$35))</f>
        <v/>
      </c>
      <c r="I160" s="362" t="str">
        <f>IF(A!$H$40=0,"",PEARSON($F$7:$F$35,I$7:I$35))</f>
        <v/>
      </c>
      <c r="J160" s="362" t="str">
        <f>IF(A!$H$40=0,"",PEARSON($F$7:$F$35,J$7:J$35))</f>
        <v/>
      </c>
      <c r="K160" s="362" t="str">
        <f>IF(A!$H$40=0,"",PEARSON($F$7:$F$35,K$7:K$35))</f>
        <v/>
      </c>
      <c r="L160" s="362" t="str">
        <f>IF(A!$H$40=0,"",PEARSON($F$7:$F$35,L$7:L$35))</f>
        <v/>
      </c>
      <c r="M160" s="362" t="str">
        <f>IF(A!$H$40=0,"",PEARSON($F$7:$F$35,M$7:M$35))</f>
        <v/>
      </c>
      <c r="N160" s="362" t="str">
        <f>IF(A!$H$40=0,"",PEARSON($F$7:$F$35,N$7:N$35))</f>
        <v/>
      </c>
    </row>
    <row r="161" spans="3:14" x14ac:dyDescent="0.2">
      <c r="C161" s="253"/>
      <c r="D161" s="363" t="s">
        <v>138</v>
      </c>
      <c r="E161" s="253"/>
      <c r="F161" s="253"/>
      <c r="G161" s="361" t="str">
        <f>IF(A!$H$40=0,"",PEARSON($G$7:$G$35,G$7:G$35))</f>
        <v/>
      </c>
      <c r="H161" s="362" t="str">
        <f>IF(A!$H$40=0,"",IF(A!$H$40=0,"",PEARSON($G$7:$G$35,H$7:H$35)))</f>
        <v/>
      </c>
      <c r="I161" s="362" t="str">
        <f>IF(A!$H$40=0,"",PEARSON($G$7:$G$35,I$7:I$35))</f>
        <v/>
      </c>
      <c r="J161" s="362" t="str">
        <f>IF(A!$H$40=0,"",PEARSON($G$7:$G$35,J$7:J$35))</f>
        <v/>
      </c>
      <c r="K161" s="362" t="str">
        <f>IF(A!$H$40=0,"",PEARSON($G$7:$G$35,K$7:K$35))</f>
        <v/>
      </c>
      <c r="L161" s="362" t="str">
        <f>IF(A!$H$40=0,"",PEARSON($G$7:$G$35,L$7:L$35))</f>
        <v/>
      </c>
      <c r="M161" s="362" t="str">
        <f>IF(A!$H$40=0,"",PEARSON($G$7:$G$35,M$7:M$35))</f>
        <v/>
      </c>
      <c r="N161" s="362" t="str">
        <f>IF(A!$H$40=0,"",PEARSON($G$7:$G$35,N$7:N$35))</f>
        <v/>
      </c>
    </row>
    <row r="162" spans="3:14" x14ac:dyDescent="0.2">
      <c r="C162" s="253"/>
      <c r="D162" s="363" t="s">
        <v>150</v>
      </c>
      <c r="E162" s="253"/>
      <c r="F162" s="253"/>
      <c r="G162" s="253"/>
      <c r="H162" s="361" t="str">
        <f>IF(A!$H$40=0,"",PEARSON($H$7:$H$35,H$7:H$35))</f>
        <v/>
      </c>
      <c r="I162" s="362" t="str">
        <f>IF(A!$H$40=0,"",PEARSON($H$7:$H$35,I$7:I$35))</f>
        <v/>
      </c>
      <c r="J162" s="362" t="str">
        <f>IF(A!$H$40=0,"",PEARSON($H$7:$H$35,J$7:J$35))</f>
        <v/>
      </c>
      <c r="K162" s="362" t="str">
        <f>IF(A!$H$40=0,"",PEARSON($H$7:$H$35,K$7:K$35))</f>
        <v/>
      </c>
      <c r="L162" s="362" t="str">
        <f>IF(A!$H$40=0,"",PEARSON($H$7:$H$35,L$7:L$35))</f>
        <v/>
      </c>
      <c r="M162" s="362" t="str">
        <f>IF(A!$H$40=0,"",PEARSON($H$7:$H$35,M$7:M$35))</f>
        <v/>
      </c>
      <c r="N162" s="362" t="str">
        <f>IF(A!$H$40=0,"",PEARSON($H$7:$H$35,N$7:N$35))</f>
        <v/>
      </c>
    </row>
    <row r="163" spans="3:14" x14ac:dyDescent="0.2">
      <c r="C163" s="253"/>
      <c r="D163" s="363" t="s">
        <v>151</v>
      </c>
      <c r="E163" s="253"/>
      <c r="F163" s="253"/>
      <c r="G163" s="253"/>
      <c r="H163" s="253"/>
      <c r="I163" s="361" t="str">
        <f>IF(A!$H$40=0,"",PEARSON($I$7:$I$35,I$7:I$35))</f>
        <v/>
      </c>
      <c r="J163" s="364" t="str">
        <f>IF(A!$H$40=0,"",PEARSON($I$7:$I$35,J$7:J$35))</f>
        <v/>
      </c>
      <c r="K163" s="362" t="str">
        <f>IF(A!$H$40=0,"",PEARSON($I$7:$I$35,K$7:K$35))</f>
        <v/>
      </c>
      <c r="L163" s="362" t="str">
        <f>IF(A!$H$40=0,"",PEARSON($I$7:$I$35,L$7:L$35))</f>
        <v/>
      </c>
      <c r="M163" s="362" t="str">
        <f>IF(A!$H$40=0,"",PEARSON($I$7:$I$35,M$7:M$35))</f>
        <v/>
      </c>
      <c r="N163" s="362" t="str">
        <f>IF(A!$H$40=0,"",PEARSON($I$7:$I$35,N$7:N$35))</f>
        <v/>
      </c>
    </row>
    <row r="164" spans="3:14" x14ac:dyDescent="0.2">
      <c r="C164" s="253"/>
      <c r="D164" s="363" t="s">
        <v>152</v>
      </c>
      <c r="E164" s="253"/>
      <c r="F164" s="253"/>
      <c r="G164" s="253"/>
      <c r="H164" s="253"/>
      <c r="I164" s="253"/>
      <c r="J164" s="365" t="str">
        <f>IF(A!$H$40=0,"",PEARSON($J$7:$J$35,J$7:J$35))</f>
        <v/>
      </c>
      <c r="K164" s="364" t="str">
        <f>IF(A!$H$40=0,"",PEARSON($J$7:$J$35,K$7:K$35))</f>
        <v/>
      </c>
      <c r="L164" s="364" t="str">
        <f>IF(A!$H$40=0,"",PEARSON($J$7:$J$35,L$7:L$35))</f>
        <v/>
      </c>
      <c r="M164" s="364" t="str">
        <f>IF(A!$H$40=0,"",PEARSON($J$7:$J$35,M$7:M$35))</f>
        <v/>
      </c>
      <c r="N164" s="364" t="str">
        <f>IF(A!$H$40=0,"",PEARSON($J$7:$J$35,N$7:N$35))</f>
        <v/>
      </c>
    </row>
    <row r="165" spans="3:14" x14ac:dyDescent="0.2">
      <c r="C165" s="253"/>
      <c r="D165" s="363" t="s">
        <v>153</v>
      </c>
      <c r="E165" s="253"/>
      <c r="F165" s="253"/>
      <c r="G165" s="253"/>
      <c r="H165" s="253"/>
      <c r="I165" s="253"/>
      <c r="J165" s="253"/>
      <c r="K165" s="365" t="str">
        <f>IF(A!$H$40=0,"",PEARSON($K$7:$K$35,K$7:K$35))</f>
        <v/>
      </c>
      <c r="L165" s="364" t="str">
        <f>IF(A!$H$40=0,"",PEARSON($K$7:$K$35,L$7:L$35))</f>
        <v/>
      </c>
      <c r="M165" s="364" t="str">
        <f>IF(A!$H$40=0,"",PEARSON($K$7:$K$35,M$7:M$35))</f>
        <v/>
      </c>
      <c r="N165" s="364" t="str">
        <f>IF(A!$H$40=0,"",PEARSON($K$7:$K$35,N$7:N$35))</f>
        <v/>
      </c>
    </row>
    <row r="166" spans="3:14" x14ac:dyDescent="0.2">
      <c r="C166" s="253"/>
      <c r="D166" s="363" t="s">
        <v>154</v>
      </c>
      <c r="E166" s="253"/>
      <c r="F166" s="253"/>
      <c r="G166" s="253"/>
      <c r="H166" s="253"/>
      <c r="I166" s="253"/>
      <c r="J166" s="253"/>
      <c r="K166" s="253"/>
      <c r="L166" s="365" t="str">
        <f>IF(A!$H$40=0,"",PEARSON($L$7:$L$35,L$7:L$35))</f>
        <v/>
      </c>
      <c r="M166" s="364" t="str">
        <f>IF(A!$H$40=0,"",PEARSON($L$7:$L$35,M$7:M$35))</f>
        <v/>
      </c>
      <c r="N166" s="364" t="str">
        <f>IF(A!$H$40=0,"",PEARSON($L$7:$L$35,N$7:N$35))</f>
        <v/>
      </c>
    </row>
    <row r="167" spans="3:14" x14ac:dyDescent="0.2">
      <c r="C167" s="253"/>
      <c r="D167" s="363" t="s">
        <v>155</v>
      </c>
      <c r="E167" s="253"/>
      <c r="F167" s="253"/>
      <c r="G167" s="253"/>
      <c r="H167" s="253"/>
      <c r="I167" s="253"/>
      <c r="J167" s="253"/>
      <c r="K167" s="253"/>
      <c r="L167" s="253"/>
      <c r="M167" s="365" t="str">
        <f>IF(A!$H$40=0,"",PEARSON($M$7:$M$35,M$7:M$35))</f>
        <v/>
      </c>
      <c r="N167" s="364" t="str">
        <f>IF(A!$H$40=0,"",PEARSON($M$7:$M$35,N$7:N$35))</f>
        <v/>
      </c>
    </row>
    <row r="168" spans="3:14" x14ac:dyDescent="0.2">
      <c r="C168" s="358"/>
      <c r="D168" s="366" t="s">
        <v>156</v>
      </c>
      <c r="E168" s="358"/>
      <c r="F168" s="358"/>
      <c r="G168" s="358"/>
      <c r="H168" s="358"/>
      <c r="I168" s="358"/>
      <c r="J168" s="358"/>
      <c r="K168" s="358"/>
      <c r="L168" s="358"/>
      <c r="M168" s="358"/>
      <c r="N168" s="367" t="str">
        <f>IF(A!$H$40=0,"",PEARSON($N$7:$N$35,N$7:N$35))</f>
        <v/>
      </c>
    </row>
  </sheetData>
  <sheetProtection sheet="1" objects="1" scenarios="1"/>
  <autoFilter ref="A90:N119">
    <filterColumn colId="1">
      <customFilters and="1">
        <customFilter operator="notEqual" val=" "/>
      </customFilters>
    </filterColumn>
  </autoFilter>
  <mergeCells count="4">
    <mergeCell ref="M3:P3"/>
    <mergeCell ref="H1:K1"/>
    <mergeCell ref="O2:P2"/>
    <mergeCell ref="H2:K2"/>
  </mergeCells>
  <phoneticPr fontId="0" type="noConversion"/>
  <conditionalFormatting sqref="O7:O35">
    <cfRule type="cellIs" dxfId="78" priority="1" stopIfTrue="1" operator="equal">
      <formula>0</formula>
    </cfRule>
    <cfRule type="cellIs" dxfId="77" priority="2" stopIfTrue="1" operator="between">
      <formula>0.8</formula>
      <formula>1</formula>
    </cfRule>
  </conditionalFormatting>
  <conditionalFormatting sqref="P7:P35">
    <cfRule type="cellIs" dxfId="76" priority="3" stopIfTrue="1" operator="between">
      <formula>0</formula>
      <formula>20</formula>
    </cfRule>
    <cfRule type="cellIs" dxfId="75" priority="4" stopIfTrue="1" operator="between">
      <formula>80</formula>
      <formula>100</formula>
    </cfRule>
  </conditionalFormatting>
  <conditionalFormatting sqref="E53:N81">
    <cfRule type="cellIs" dxfId="74" priority="5" stopIfTrue="1" operator="equal">
      <formula>"A"</formula>
    </cfRule>
    <cfRule type="cellIs" dxfId="73" priority="6" stopIfTrue="1" operator="equal">
      <formula>"C"</formula>
    </cfRule>
  </conditionalFormatting>
  <conditionalFormatting sqref="O53:P81">
    <cfRule type="cellIs" dxfId="72" priority="7" stopIfTrue="1" operator="between">
      <formula>50</formula>
      <formula>100</formula>
    </cfRule>
  </conditionalFormatting>
  <conditionalFormatting sqref="E126:K154">
    <cfRule type="cellIs" dxfId="71" priority="8" stopIfTrue="1" operator="between">
      <formula>0</formula>
      <formula>1</formula>
    </cfRule>
  </conditionalFormatting>
  <dataValidations xWindow="58" yWindow="295" count="6">
    <dataValidation allowBlank="1" showInputMessage="1" showErrorMessage="1" prompt="Se questo numero è particolarmente elevato, saremo in presenza di una personalità socialmente disadattata con tratti di ostilità nei confronti del proprio ambiente socio-amicale di appartenenza [Meschieri 1972]." sqref="F5"/>
    <dataValidation allowBlank="1" showInputMessage="1" showErrorMessage="1" prompt="Un alto numero di scelte compiute significa che il soggetto si &quot;proietta attivamente&quot; nell'ambito del suo gruppo, desiderando numerose relazioni interpersonali di tipo &quot;positivo&quot; [Soresi, in Cornoldi e Soresi 1980, p. 419]." sqref="E5"/>
    <dataValidation allowBlank="1" showInputMessage="1" showErrorMessage="1" prompt="Questo è il più diretto indice di popolarità, di &quot;leadership&quot; [Soresi, in Cornoldi e Soresi 1980, p. 419]." sqref="I5"/>
    <dataValidation allowBlank="1" showInputMessage="1" showErrorMessage="1" prompt="Questo è il più diretto indice di esclusione, di impopolarità [Soresi, in Cornoldi e Soresi 1980, p. 419]." sqref="J5"/>
    <dataValidation allowBlank="1" showInputMessage="1" showErrorMessage="1" prompt="Rapporto tra le scelte reciproche e le scelte complessivamente compiute. Questo indice ci informa del grado di corrispondenza che un soggetto prova nelle sue scelte. Il rapporto va da un minimo di 0 a un massimo di 1 [Lutte 1964]." sqref="O5:O6"/>
    <dataValidation allowBlank="1" showInputMessage="1" showErrorMessage="1" prompt="Indica la % di alunni del gruppo che ha ricevuto un n° di scelte inferiore alle scelte ricevute dal soggetto in esame. L'alunno con il più alto n° di scelte ricevute ottiene percentile 100; l'alunno con il n° più basso di scelte ottiene percentile 0." sqref="P5:P6"/>
  </dataValidations>
  <printOptions horizontalCentered="1" verticalCentered="1"/>
  <pageMargins left="0.27559055118110237" right="0.27559055118110237" top="0.28000000000000003" bottom="0.47" header="0.21" footer="0.24"/>
  <pageSetup paperSize="9" orientation="landscape" blackAndWhite="1" horizontalDpi="300" verticalDpi="300" r:id="rId12"/>
  <headerFooter alignWithMargins="0">
    <oddFooter>&amp;L&amp;8Foglio elettronico: L. Clama, G. Martini, M. Nardini&amp;C&amp;8&amp;F - Scheda &amp;A - Pagina &amp;P&amp;R&amp;8&amp;D</oddFooter>
  </headerFooter>
  <drawing r:id="rId13"/>
  <legacyDrawing r:id="rId14"/>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4" filterMode="1"/>
  <dimension ref="A1:AB168"/>
  <sheetViews>
    <sheetView showGridLines="0" showRowColHeaders="0" zoomScaleNormal="100" workbookViewId="0"/>
  </sheetViews>
  <sheetFormatPr defaultRowHeight="12.75" x14ac:dyDescent="0.2"/>
  <cols>
    <col min="1" max="1" width="3.42578125" style="300" customWidth="1"/>
    <col min="2" max="2" width="25" style="300" customWidth="1"/>
    <col min="3" max="3" width="3.5703125" style="300" customWidth="1"/>
    <col min="4" max="4" width="3.85546875" style="272" customWidth="1"/>
    <col min="5" max="15" width="8.7109375" style="300" customWidth="1"/>
    <col min="16" max="16" width="8.7109375" style="306" customWidth="1"/>
    <col min="17" max="17" width="2.85546875" style="272" customWidth="1"/>
    <col min="18" max="16384" width="9.140625" style="300"/>
  </cols>
  <sheetData>
    <row r="1" spans="1:28" s="253" customFormat="1" ht="22.5" customHeight="1" x14ac:dyDescent="0.2">
      <c r="A1" s="245" t="s">
        <v>23</v>
      </c>
      <c r="B1" s="246"/>
      <c r="C1" s="246"/>
      <c r="D1" s="247"/>
      <c r="E1" s="246"/>
      <c r="F1" s="248"/>
      <c r="G1" s="249" t="s">
        <v>68</v>
      </c>
      <c r="H1" s="625" t="str">
        <f>IF(A!K1="","",A!K1)</f>
        <v/>
      </c>
      <c r="I1" s="626"/>
      <c r="J1" s="626"/>
      <c r="K1" s="627"/>
      <c r="L1" s="250"/>
      <c r="M1" s="250"/>
      <c r="N1" s="250"/>
      <c r="O1" s="251" t="s">
        <v>70</v>
      </c>
      <c r="P1" s="252" t="str">
        <f>IF(A!AF1="","",A!AF1)</f>
        <v/>
      </c>
      <c r="Q1" s="247"/>
      <c r="R1" s="247"/>
      <c r="S1" s="247"/>
      <c r="T1" s="247"/>
      <c r="U1" s="247"/>
      <c r="V1" s="247"/>
      <c r="W1" s="247"/>
      <c r="X1" s="247"/>
      <c r="Y1" s="247"/>
      <c r="Z1" s="247"/>
      <c r="AA1" s="247"/>
      <c r="AB1" s="247"/>
    </row>
    <row r="2" spans="1:28" s="253" customFormat="1" ht="22.5" customHeight="1" x14ac:dyDescent="0.2">
      <c r="A2" s="439" t="s">
        <v>245</v>
      </c>
      <c r="B2" s="440"/>
      <c r="C2" s="440"/>
      <c r="D2" s="247"/>
      <c r="E2" s="255"/>
      <c r="F2" s="255"/>
      <c r="G2" s="250" t="s">
        <v>71</v>
      </c>
      <c r="H2" s="625" t="str">
        <f>IF(A!V1="","",A!V1)</f>
        <v/>
      </c>
      <c r="I2" s="626"/>
      <c r="J2" s="626"/>
      <c r="K2" s="627"/>
      <c r="L2" s="250"/>
      <c r="M2" s="250"/>
      <c r="N2" s="244" t="s">
        <v>67</v>
      </c>
      <c r="O2" s="628" t="str">
        <f>IF(A!K2="","",A!K2)</f>
        <v/>
      </c>
      <c r="P2" s="629"/>
      <c r="Q2" s="370"/>
      <c r="R2" s="247"/>
      <c r="S2" s="247"/>
      <c r="T2" s="247"/>
      <c r="U2" s="247"/>
      <c r="V2" s="247"/>
      <c r="W2" s="247"/>
      <c r="X2" s="247"/>
      <c r="Y2" s="247"/>
      <c r="Z2" s="247"/>
      <c r="AA2" s="247"/>
      <c r="AB2" s="247"/>
    </row>
    <row r="3" spans="1:28" s="352" customFormat="1" ht="20.25" customHeight="1" x14ac:dyDescent="0.25">
      <c r="A3" s="256" t="s">
        <v>230</v>
      </c>
      <c r="B3" s="257"/>
      <c r="C3" s="257"/>
      <c r="D3" s="258"/>
      <c r="E3" s="257"/>
      <c r="F3" s="257"/>
      <c r="G3" s="258"/>
      <c r="H3" s="258"/>
      <c r="I3" s="258"/>
      <c r="J3" s="258"/>
      <c r="K3" s="258"/>
      <c r="L3" s="258"/>
      <c r="M3" s="622" t="str">
        <f>IF(A!V2="","",A!V2)</f>
        <v/>
      </c>
      <c r="N3" s="623"/>
      <c r="O3" s="623"/>
      <c r="P3" s="624"/>
      <c r="Q3" s="258"/>
      <c r="R3" s="258"/>
      <c r="S3" s="258"/>
      <c r="T3" s="258"/>
      <c r="U3" s="258"/>
      <c r="V3" s="258"/>
      <c r="W3" s="258"/>
      <c r="X3" s="258"/>
      <c r="Y3" s="258"/>
      <c r="Z3" s="258"/>
      <c r="AA3" s="258"/>
      <c r="AB3" s="258"/>
    </row>
    <row r="4" spans="1:28" s="253" customFormat="1" ht="7.5" customHeight="1" x14ac:dyDescent="0.2">
      <c r="A4" s="255"/>
      <c r="B4" s="255"/>
      <c r="C4" s="255"/>
      <c r="D4" s="248"/>
      <c r="E4" s="255"/>
      <c r="F4" s="255"/>
      <c r="G4" s="247"/>
      <c r="H4" s="247"/>
      <c r="I4" s="247"/>
      <c r="J4" s="247"/>
      <c r="K4" s="247"/>
      <c r="L4" s="247"/>
      <c r="M4" s="247"/>
      <c r="N4" s="247"/>
      <c r="O4" s="247"/>
      <c r="P4" s="259"/>
      <c r="Q4" s="247"/>
      <c r="R4" s="247"/>
      <c r="S4" s="247"/>
      <c r="T4" s="247"/>
      <c r="U4" s="247"/>
      <c r="V4" s="247"/>
      <c r="W4" s="247"/>
      <c r="X4" s="247"/>
      <c r="Y4" s="247"/>
      <c r="Z4" s="247"/>
      <c r="AA4" s="247"/>
      <c r="AB4" s="247"/>
    </row>
    <row r="5" spans="1:28" ht="33.75" customHeight="1" x14ac:dyDescent="0.2">
      <c r="A5" s="260"/>
      <c r="B5" s="261"/>
      <c r="C5" s="262"/>
      <c r="D5" s="263"/>
      <c r="E5" s="397" t="s">
        <v>94</v>
      </c>
      <c r="F5" s="398" t="s">
        <v>95</v>
      </c>
      <c r="G5" s="264" t="s">
        <v>35</v>
      </c>
      <c r="H5" s="265" t="s">
        <v>231</v>
      </c>
      <c r="I5" s="397" t="s">
        <v>127</v>
      </c>
      <c r="J5" s="398" t="s">
        <v>128</v>
      </c>
      <c r="K5" s="265" t="s">
        <v>129</v>
      </c>
      <c r="L5" s="266" t="s">
        <v>232</v>
      </c>
      <c r="M5" s="267" t="s">
        <v>144</v>
      </c>
      <c r="N5" s="265" t="s">
        <v>145</v>
      </c>
      <c r="O5" s="403" t="s">
        <v>210</v>
      </c>
      <c r="P5" s="410" t="s">
        <v>211</v>
      </c>
      <c r="Q5" s="371"/>
      <c r="R5" s="371"/>
      <c r="S5" s="371"/>
      <c r="T5" s="371"/>
      <c r="U5" s="371"/>
      <c r="V5" s="371"/>
      <c r="W5" s="371"/>
      <c r="X5" s="371"/>
      <c r="Y5" s="371"/>
      <c r="Z5" s="371"/>
      <c r="AA5" s="371"/>
      <c r="AB5" s="371"/>
    </row>
    <row r="6" spans="1:28" ht="33.75" customHeight="1" x14ac:dyDescent="0.2">
      <c r="A6" s="268" t="s">
        <v>0</v>
      </c>
      <c r="B6" s="269" t="s">
        <v>134</v>
      </c>
      <c r="C6" s="270" t="s">
        <v>166</v>
      </c>
      <c r="D6" s="271" t="s">
        <v>130</v>
      </c>
      <c r="E6" s="399" t="s">
        <v>136</v>
      </c>
      <c r="F6" s="400" t="s">
        <v>137</v>
      </c>
      <c r="G6" s="401" t="s">
        <v>147</v>
      </c>
      <c r="H6" s="402" t="s">
        <v>139</v>
      </c>
      <c r="I6" s="399" t="s">
        <v>135</v>
      </c>
      <c r="J6" s="400" t="s">
        <v>140</v>
      </c>
      <c r="K6" s="402" t="s">
        <v>141</v>
      </c>
      <c r="L6" s="399" t="s">
        <v>142</v>
      </c>
      <c r="M6" s="400" t="s">
        <v>143</v>
      </c>
      <c r="N6" s="402" t="s">
        <v>139</v>
      </c>
      <c r="O6" s="408" t="s">
        <v>212</v>
      </c>
      <c r="P6" s="409" t="s">
        <v>213</v>
      </c>
      <c r="Q6" s="371"/>
      <c r="R6" s="371"/>
      <c r="S6" s="371"/>
      <c r="T6" s="371"/>
      <c r="U6" s="371"/>
      <c r="V6" s="371"/>
      <c r="W6" s="371"/>
      <c r="X6" s="371"/>
      <c r="Y6" s="371"/>
      <c r="Z6" s="371"/>
      <c r="AA6" s="371"/>
      <c r="AB6" s="371"/>
    </row>
    <row r="7" spans="1:28" s="353" customFormat="1" ht="12.4" customHeight="1" x14ac:dyDescent="0.2">
      <c r="A7" s="273">
        <v>1</v>
      </c>
      <c r="B7" s="447" t="str">
        <f>IF('A _Pr'!B$6="","",'A _Pr'!B$6)</f>
        <v/>
      </c>
      <c r="C7" s="274" t="str">
        <f>IF('A _Pr'!C$6="","",'A _Pr'!C$6)</f>
        <v/>
      </c>
      <c r="D7" s="279" t="str">
        <f>IF('A _Pr'!D$6="","",'A _Pr'!D$6)</f>
        <v/>
      </c>
      <c r="E7" s="276" t="str">
        <f>IF('A _Pr'!AH$6="","",'A _Pr'!AH$6)</f>
        <v/>
      </c>
      <c r="F7" s="277" t="str">
        <f>IF('A _Pr'!AI6="","",'A _Pr'!AI6)</f>
        <v/>
      </c>
      <c r="G7" s="277" t="str">
        <f t="shared" ref="G7:G35" si="0">IF(COUNT(E7:F7)=0,"",SUM(E7:F7))</f>
        <v/>
      </c>
      <c r="H7" s="278" t="str">
        <f>IF('A _Pr'!AJ6="","",'A _Pr'!AJ6)</f>
        <v/>
      </c>
      <c r="I7" s="276" t="str">
        <f>IF('A _Pr'!AK6="","",'A _Pr'!AK6)</f>
        <v/>
      </c>
      <c r="J7" s="277" t="str">
        <f>IF('A _Pr'!AL6="","",'A _Pr'!AL6)</f>
        <v/>
      </c>
      <c r="K7" s="279" t="str">
        <f>IF('A _Pr'!AM6="","",'A _Pr'!AM6)</f>
        <v/>
      </c>
      <c r="L7" s="276" t="str">
        <f>IF('A _Pr'!AH47="","",'A _Pr'!AH47)</f>
        <v/>
      </c>
      <c r="M7" s="277" t="str">
        <f>IF('A _Pr'!AI47="","",'A _Pr'!AI47)</f>
        <v/>
      </c>
      <c r="N7" s="279" t="str">
        <f>IF('A _Pr'!AJ47="","",'A _Pr'!AJ47)</f>
        <v/>
      </c>
      <c r="O7" s="280" t="str">
        <f t="shared" ref="O7:O35" si="1">IF(OR(E7="",L7=""),"",IF(E7=0,"",L7/E7))</f>
        <v/>
      </c>
      <c r="P7" s="279" t="str">
        <f t="shared" ref="P7:P35" si="2">IF(I7="","",PERCENTRANK(I$7:I$35,I7,2)*100)</f>
        <v/>
      </c>
      <c r="Q7" s="372"/>
      <c r="R7" s="372"/>
      <c r="S7" s="372"/>
      <c r="T7" s="372"/>
      <c r="U7" s="372"/>
      <c r="V7" s="372"/>
      <c r="W7" s="372"/>
      <c r="X7" s="372"/>
      <c r="Y7" s="372"/>
      <c r="Z7" s="372"/>
      <c r="AA7" s="372"/>
      <c r="AB7" s="372"/>
    </row>
    <row r="8" spans="1:28" s="353" customFormat="1" ht="12.4" customHeight="1" x14ac:dyDescent="0.2">
      <c r="A8" s="282">
        <v>2</v>
      </c>
      <c r="B8" s="448" t="str">
        <f>IF('A _Pr'!B$7="","",'A _Pr'!B$7)</f>
        <v/>
      </c>
      <c r="C8" s="283" t="str">
        <f>IF('A _Pr'!C$7="","",'A _Pr'!C$7)</f>
        <v/>
      </c>
      <c r="D8" s="288" t="str">
        <f>IF('A _Pr'!D$7="","",'A _Pr'!D$7)</f>
        <v/>
      </c>
      <c r="E8" s="285" t="str">
        <f>IF('A _Pr'!AH$7="","",'A _Pr'!AH$7)</f>
        <v/>
      </c>
      <c r="F8" s="286" t="str">
        <f>IF('A _Pr'!AI7="","",'A _Pr'!AI7)</f>
        <v/>
      </c>
      <c r="G8" s="286" t="str">
        <f t="shared" si="0"/>
        <v/>
      </c>
      <c r="H8" s="287" t="str">
        <f>IF('A _Pr'!AJ7="","",'A _Pr'!AJ7)</f>
        <v/>
      </c>
      <c r="I8" s="285" t="str">
        <f>IF('A _Pr'!AK7="","",'A _Pr'!AK7)</f>
        <v/>
      </c>
      <c r="J8" s="286" t="str">
        <f>IF('A _Pr'!AL7="","",'A _Pr'!AL7)</f>
        <v/>
      </c>
      <c r="K8" s="288" t="str">
        <f>IF('A _Pr'!AM7="","",'A _Pr'!AM7)</f>
        <v/>
      </c>
      <c r="L8" s="285" t="str">
        <f>IF('A _Pr'!AH48="","",'A _Pr'!AH48)</f>
        <v/>
      </c>
      <c r="M8" s="286" t="str">
        <f>IF('A _Pr'!AI48="","",'A _Pr'!AI48)</f>
        <v/>
      </c>
      <c r="N8" s="288" t="str">
        <f>IF('A _Pr'!AJ48="","",'A _Pr'!AJ48)</f>
        <v/>
      </c>
      <c r="O8" s="289" t="str">
        <f t="shared" si="1"/>
        <v/>
      </c>
      <c r="P8" s="288" t="str">
        <f t="shared" si="2"/>
        <v/>
      </c>
      <c r="Q8" s="372"/>
      <c r="R8" s="372"/>
      <c r="S8" s="372"/>
      <c r="T8" s="372"/>
      <c r="U8" s="372"/>
      <c r="V8" s="372"/>
      <c r="W8" s="372"/>
      <c r="X8" s="372"/>
      <c r="Y8" s="372"/>
      <c r="Z8" s="372"/>
      <c r="AA8" s="372"/>
      <c r="AB8" s="372"/>
    </row>
    <row r="9" spans="1:28" s="353" customFormat="1" ht="12.4" customHeight="1" x14ac:dyDescent="0.2">
      <c r="A9" s="282">
        <v>3</v>
      </c>
      <c r="B9" s="448" t="str">
        <f>IF('A _Pr'!B$8="","",'A _Pr'!B$8)</f>
        <v/>
      </c>
      <c r="C9" s="283" t="str">
        <f>IF('A _Pr'!C$8="","",'A _Pr'!C$8)</f>
        <v/>
      </c>
      <c r="D9" s="288" t="str">
        <f>IF('A _Pr'!D$8="","",'A _Pr'!D$8)</f>
        <v/>
      </c>
      <c r="E9" s="285" t="str">
        <f>IF('A _Pr'!AH$8="","",'A _Pr'!AH$8)</f>
        <v/>
      </c>
      <c r="F9" s="286" t="str">
        <f>IF('A _Pr'!AI8="","",'A _Pr'!AI8)</f>
        <v/>
      </c>
      <c r="G9" s="286" t="str">
        <f t="shared" si="0"/>
        <v/>
      </c>
      <c r="H9" s="287" t="str">
        <f>IF('A _Pr'!AJ8="","",'A _Pr'!AJ8)</f>
        <v/>
      </c>
      <c r="I9" s="285" t="str">
        <f>IF('A _Pr'!AK8="","",'A _Pr'!AK8)</f>
        <v/>
      </c>
      <c r="J9" s="286" t="str">
        <f>IF('A _Pr'!AL8="","",'A _Pr'!AL8)</f>
        <v/>
      </c>
      <c r="K9" s="288" t="str">
        <f>IF('A _Pr'!AM8="","",'A _Pr'!AM8)</f>
        <v/>
      </c>
      <c r="L9" s="285" t="str">
        <f>IF('A _Pr'!AH49="","",'A _Pr'!AH49)</f>
        <v/>
      </c>
      <c r="M9" s="286" t="str">
        <f>IF('A _Pr'!AI49="","",'A _Pr'!AI49)</f>
        <v/>
      </c>
      <c r="N9" s="288" t="str">
        <f>IF('A _Pr'!AJ49="","",'A _Pr'!AJ49)</f>
        <v/>
      </c>
      <c r="O9" s="289" t="str">
        <f t="shared" si="1"/>
        <v/>
      </c>
      <c r="P9" s="288" t="str">
        <f t="shared" si="2"/>
        <v/>
      </c>
      <c r="Q9" s="372"/>
      <c r="R9" s="372"/>
      <c r="S9" s="372"/>
      <c r="T9" s="372"/>
      <c r="U9" s="372"/>
      <c r="V9" s="372"/>
      <c r="W9" s="372"/>
      <c r="X9" s="372"/>
      <c r="Y9" s="372"/>
      <c r="Z9" s="372"/>
      <c r="AA9" s="372"/>
      <c r="AB9" s="372"/>
    </row>
    <row r="10" spans="1:28" s="353" customFormat="1" ht="12.4" customHeight="1" x14ac:dyDescent="0.2">
      <c r="A10" s="282">
        <v>4</v>
      </c>
      <c r="B10" s="448" t="str">
        <f>IF('A _Pr'!B$9="","",'A _Pr'!B$9)</f>
        <v/>
      </c>
      <c r="C10" s="283" t="str">
        <f>IF('A _Pr'!C$9="","",'A _Pr'!C$9)</f>
        <v/>
      </c>
      <c r="D10" s="288" t="str">
        <f>IF('A _Pr'!D$9="","",'A _Pr'!D$9)</f>
        <v/>
      </c>
      <c r="E10" s="285" t="str">
        <f>IF('A _Pr'!AH$9="","",'A _Pr'!AH$9)</f>
        <v/>
      </c>
      <c r="F10" s="286" t="str">
        <f>IF('A _Pr'!AI9="","",'A _Pr'!AI9)</f>
        <v/>
      </c>
      <c r="G10" s="286" t="str">
        <f t="shared" si="0"/>
        <v/>
      </c>
      <c r="H10" s="287" t="str">
        <f>IF('A _Pr'!AJ9="","",'A _Pr'!AJ9)</f>
        <v/>
      </c>
      <c r="I10" s="285" t="str">
        <f>IF('A _Pr'!AK9="","",'A _Pr'!AK9)</f>
        <v/>
      </c>
      <c r="J10" s="286" t="str">
        <f>IF('A _Pr'!AL9="","",'A _Pr'!AL9)</f>
        <v/>
      </c>
      <c r="K10" s="288" t="str">
        <f>IF('A _Pr'!AM9="","",'A _Pr'!AM9)</f>
        <v/>
      </c>
      <c r="L10" s="285" t="str">
        <f>IF('A _Pr'!AH50="","",'A _Pr'!AH50)</f>
        <v/>
      </c>
      <c r="M10" s="286" t="str">
        <f>IF('A _Pr'!AI50="","",'A _Pr'!AI50)</f>
        <v/>
      </c>
      <c r="N10" s="288" t="str">
        <f>IF('A _Pr'!AJ50="","",'A _Pr'!AJ50)</f>
        <v/>
      </c>
      <c r="O10" s="289" t="str">
        <f t="shared" si="1"/>
        <v/>
      </c>
      <c r="P10" s="288" t="str">
        <f t="shared" si="2"/>
        <v/>
      </c>
      <c r="Q10" s="372"/>
      <c r="R10" s="372"/>
      <c r="S10" s="372"/>
      <c r="T10" s="372"/>
      <c r="U10" s="372"/>
      <c r="V10" s="372"/>
      <c r="W10" s="372"/>
      <c r="X10" s="372"/>
      <c r="Y10" s="372"/>
      <c r="Z10" s="372"/>
      <c r="AA10" s="372"/>
      <c r="AB10" s="372"/>
    </row>
    <row r="11" spans="1:28" s="353" customFormat="1" ht="12.4" customHeight="1" x14ac:dyDescent="0.2">
      <c r="A11" s="282">
        <v>5</v>
      </c>
      <c r="B11" s="448" t="str">
        <f>IF('A _Pr'!B$10="","",'A _Pr'!B$10)</f>
        <v/>
      </c>
      <c r="C11" s="283" t="str">
        <f>IF('A _Pr'!C$10="","",'A _Pr'!C$10)</f>
        <v/>
      </c>
      <c r="D11" s="288" t="str">
        <f>IF('A _Pr'!D$10="","",'A _Pr'!D$10)</f>
        <v/>
      </c>
      <c r="E11" s="285" t="str">
        <f>IF('A _Pr'!AH$10="","",'A _Pr'!AH$10)</f>
        <v/>
      </c>
      <c r="F11" s="286" t="str">
        <f>IF('A _Pr'!AI10="","",'A _Pr'!AI10)</f>
        <v/>
      </c>
      <c r="G11" s="286" t="str">
        <f t="shared" si="0"/>
        <v/>
      </c>
      <c r="H11" s="287" t="str">
        <f>IF('A _Pr'!AJ10="","",'A _Pr'!AJ10)</f>
        <v/>
      </c>
      <c r="I11" s="285" t="str">
        <f>IF('A _Pr'!AK10="","",'A _Pr'!AK10)</f>
        <v/>
      </c>
      <c r="J11" s="286" t="str">
        <f>IF('A _Pr'!AL10="","",'A _Pr'!AL10)</f>
        <v/>
      </c>
      <c r="K11" s="288" t="str">
        <f>IF('A _Pr'!AM10="","",'A _Pr'!AM10)</f>
        <v/>
      </c>
      <c r="L11" s="285" t="str">
        <f>IF('A _Pr'!AH51="","",'A _Pr'!AH51)</f>
        <v/>
      </c>
      <c r="M11" s="286" t="str">
        <f>IF('A _Pr'!AI51="","",'A _Pr'!AI51)</f>
        <v/>
      </c>
      <c r="N11" s="288" t="str">
        <f>IF('A _Pr'!AJ51="","",'A _Pr'!AJ51)</f>
        <v/>
      </c>
      <c r="O11" s="289" t="str">
        <f t="shared" si="1"/>
        <v/>
      </c>
      <c r="P11" s="288" t="str">
        <f t="shared" si="2"/>
        <v/>
      </c>
      <c r="Q11" s="372"/>
      <c r="R11" s="372"/>
      <c r="S11" s="372"/>
      <c r="T11" s="372"/>
      <c r="U11" s="372"/>
      <c r="V11" s="372"/>
      <c r="W11" s="372"/>
      <c r="X11" s="372"/>
      <c r="Y11" s="372"/>
      <c r="Z11" s="372"/>
      <c r="AA11" s="372"/>
      <c r="AB11" s="372"/>
    </row>
    <row r="12" spans="1:28" s="353" customFormat="1" ht="12.4" customHeight="1" x14ac:dyDescent="0.2">
      <c r="A12" s="282">
        <v>6</v>
      </c>
      <c r="B12" s="448" t="str">
        <f>IF('A _Pr'!B$11="","",'A _Pr'!B$11)</f>
        <v/>
      </c>
      <c r="C12" s="283" t="str">
        <f>IF('A _Pr'!C$11="","",'A _Pr'!C$11)</f>
        <v/>
      </c>
      <c r="D12" s="288" t="str">
        <f>IF('A _Pr'!D$11="","",'A _Pr'!D$11)</f>
        <v/>
      </c>
      <c r="E12" s="285" t="str">
        <f>IF('A _Pr'!AH$11="","",'A _Pr'!AH$11)</f>
        <v/>
      </c>
      <c r="F12" s="286" t="str">
        <f>IF('A _Pr'!AI11="","",'A _Pr'!AI11)</f>
        <v/>
      </c>
      <c r="G12" s="286" t="str">
        <f t="shared" si="0"/>
        <v/>
      </c>
      <c r="H12" s="287" t="str">
        <f>IF('A _Pr'!AJ11="","",'A _Pr'!AJ11)</f>
        <v/>
      </c>
      <c r="I12" s="285" t="str">
        <f>IF('A _Pr'!AK11="","",'A _Pr'!AK11)</f>
        <v/>
      </c>
      <c r="J12" s="286" t="str">
        <f>IF('A _Pr'!AL11="","",'A _Pr'!AL11)</f>
        <v/>
      </c>
      <c r="K12" s="288" t="str">
        <f>IF('A _Pr'!AM11="","",'A _Pr'!AM11)</f>
        <v/>
      </c>
      <c r="L12" s="285" t="str">
        <f>IF('A _Pr'!AH52="","",'A _Pr'!AH52)</f>
        <v/>
      </c>
      <c r="M12" s="286" t="str">
        <f>IF('A _Pr'!AI52="","",'A _Pr'!AI52)</f>
        <v/>
      </c>
      <c r="N12" s="288" t="str">
        <f>IF('A _Pr'!AJ52="","",'A _Pr'!AJ52)</f>
        <v/>
      </c>
      <c r="O12" s="289" t="str">
        <f t="shared" si="1"/>
        <v/>
      </c>
      <c r="P12" s="288" t="str">
        <f t="shared" si="2"/>
        <v/>
      </c>
      <c r="Q12" s="372"/>
      <c r="R12" s="372"/>
      <c r="S12" s="372"/>
      <c r="T12" s="372"/>
      <c r="U12" s="372"/>
      <c r="V12" s="372"/>
      <c r="W12" s="372"/>
      <c r="X12" s="372"/>
      <c r="Y12" s="372"/>
      <c r="Z12" s="372"/>
      <c r="AA12" s="372"/>
      <c r="AB12" s="372"/>
    </row>
    <row r="13" spans="1:28" s="353" customFormat="1" ht="12.4" customHeight="1" x14ac:dyDescent="0.2">
      <c r="A13" s="282">
        <v>7</v>
      </c>
      <c r="B13" s="448" t="str">
        <f>IF('A _Pr'!B$12="","",'A _Pr'!B$12)</f>
        <v/>
      </c>
      <c r="C13" s="283" t="str">
        <f>IF('A _Pr'!C$12="","",'A _Pr'!C$12)</f>
        <v/>
      </c>
      <c r="D13" s="288" t="str">
        <f>IF('A _Pr'!D$12="","",'A _Pr'!D$12)</f>
        <v/>
      </c>
      <c r="E13" s="285" t="str">
        <f>IF('A _Pr'!AH$12="","",'A _Pr'!AH$12)</f>
        <v/>
      </c>
      <c r="F13" s="286" t="str">
        <f>IF('A _Pr'!AI12="","",'A _Pr'!AI12)</f>
        <v/>
      </c>
      <c r="G13" s="286" t="str">
        <f t="shared" si="0"/>
        <v/>
      </c>
      <c r="H13" s="287" t="str">
        <f>IF('A _Pr'!AJ12="","",'A _Pr'!AJ12)</f>
        <v/>
      </c>
      <c r="I13" s="285" t="str">
        <f>IF('A _Pr'!AK12="","",'A _Pr'!AK12)</f>
        <v/>
      </c>
      <c r="J13" s="286" t="str">
        <f>IF('A _Pr'!AL12="","",'A _Pr'!AL12)</f>
        <v/>
      </c>
      <c r="K13" s="288" t="str">
        <f>IF('A _Pr'!AM12="","",'A _Pr'!AM12)</f>
        <v/>
      </c>
      <c r="L13" s="285" t="str">
        <f>IF('A _Pr'!AH53="","",'A _Pr'!AH53)</f>
        <v/>
      </c>
      <c r="M13" s="286" t="str">
        <f>IF('A _Pr'!AI53="","",'A _Pr'!AI53)</f>
        <v/>
      </c>
      <c r="N13" s="288" t="str">
        <f>IF('A _Pr'!AJ53="","",'A _Pr'!AJ53)</f>
        <v/>
      </c>
      <c r="O13" s="289" t="str">
        <f t="shared" si="1"/>
        <v/>
      </c>
      <c r="P13" s="288" t="str">
        <f t="shared" si="2"/>
        <v/>
      </c>
      <c r="Q13" s="372"/>
      <c r="R13" s="372"/>
      <c r="S13" s="372"/>
      <c r="T13" s="372"/>
      <c r="U13" s="372"/>
      <c r="V13" s="372"/>
      <c r="W13" s="372"/>
      <c r="X13" s="372"/>
      <c r="Y13" s="372"/>
      <c r="Z13" s="372"/>
      <c r="AA13" s="372"/>
      <c r="AB13" s="372"/>
    </row>
    <row r="14" spans="1:28" s="353" customFormat="1" ht="12.4" customHeight="1" x14ac:dyDescent="0.2">
      <c r="A14" s="282">
        <v>8</v>
      </c>
      <c r="B14" s="448" t="str">
        <f>IF('A _Pr'!B$13="","",'A _Pr'!B$13)</f>
        <v/>
      </c>
      <c r="C14" s="283" t="str">
        <f>IF('A _Pr'!C$13="","",'A _Pr'!C$13)</f>
        <v/>
      </c>
      <c r="D14" s="288" t="str">
        <f>IF('A _Pr'!D$13="","",'A _Pr'!D$13)</f>
        <v/>
      </c>
      <c r="E14" s="285" t="str">
        <f>IF('A _Pr'!AH$13="","",'A _Pr'!AH$13)</f>
        <v/>
      </c>
      <c r="F14" s="286" t="str">
        <f>IF('A _Pr'!AI13="","",'A _Pr'!AI13)</f>
        <v/>
      </c>
      <c r="G14" s="286" t="str">
        <f t="shared" si="0"/>
        <v/>
      </c>
      <c r="H14" s="287" t="str">
        <f>IF('A _Pr'!AJ13="","",'A _Pr'!AJ13)</f>
        <v/>
      </c>
      <c r="I14" s="285" t="str">
        <f>IF('A _Pr'!AK13="","",'A _Pr'!AK13)</f>
        <v/>
      </c>
      <c r="J14" s="286" t="str">
        <f>IF('A _Pr'!AL13="","",'A _Pr'!AL13)</f>
        <v/>
      </c>
      <c r="K14" s="288" t="str">
        <f>IF('A _Pr'!AM13="","",'A _Pr'!AM13)</f>
        <v/>
      </c>
      <c r="L14" s="285" t="str">
        <f>IF('A _Pr'!AH54="","",'A _Pr'!AH54)</f>
        <v/>
      </c>
      <c r="M14" s="286" t="str">
        <f>IF('A _Pr'!AI54="","",'A _Pr'!AI54)</f>
        <v/>
      </c>
      <c r="N14" s="288" t="str">
        <f>IF('A _Pr'!AJ54="","",'A _Pr'!AJ54)</f>
        <v/>
      </c>
      <c r="O14" s="289" t="str">
        <f t="shared" si="1"/>
        <v/>
      </c>
      <c r="P14" s="288" t="str">
        <f t="shared" si="2"/>
        <v/>
      </c>
      <c r="Q14" s="372"/>
      <c r="R14" s="372"/>
      <c r="S14" s="372"/>
      <c r="T14" s="372"/>
      <c r="U14" s="372"/>
      <c r="V14" s="372"/>
      <c r="W14" s="372"/>
      <c r="X14" s="372"/>
      <c r="Y14" s="372"/>
      <c r="Z14" s="372"/>
      <c r="AA14" s="372"/>
      <c r="AB14" s="372"/>
    </row>
    <row r="15" spans="1:28" s="353" customFormat="1" ht="12.4" customHeight="1" x14ac:dyDescent="0.2">
      <c r="A15" s="282">
        <v>9</v>
      </c>
      <c r="B15" s="448" t="str">
        <f>IF('A _Pr'!B$14="","",'A _Pr'!B$14)</f>
        <v/>
      </c>
      <c r="C15" s="283" t="str">
        <f>IF('A _Pr'!C$14="","",'A _Pr'!C$14)</f>
        <v/>
      </c>
      <c r="D15" s="288" t="str">
        <f>IF('A _Pr'!D$14="","",'A _Pr'!D$14)</f>
        <v/>
      </c>
      <c r="E15" s="285" t="str">
        <f>IF('A _Pr'!AH$14="","",'A _Pr'!AH$14)</f>
        <v/>
      </c>
      <c r="F15" s="286" t="str">
        <f>IF('A _Pr'!AI14="","",'A _Pr'!AI14)</f>
        <v/>
      </c>
      <c r="G15" s="286" t="str">
        <f t="shared" si="0"/>
        <v/>
      </c>
      <c r="H15" s="287" t="str">
        <f>IF('A _Pr'!AJ14="","",'A _Pr'!AJ14)</f>
        <v/>
      </c>
      <c r="I15" s="285" t="str">
        <f>IF('A _Pr'!AK14="","",'A _Pr'!AK14)</f>
        <v/>
      </c>
      <c r="J15" s="286" t="str">
        <f>IF('A _Pr'!AL14="","",'A _Pr'!AL14)</f>
        <v/>
      </c>
      <c r="K15" s="288" t="str">
        <f>IF('A _Pr'!AM14="","",'A _Pr'!AM14)</f>
        <v/>
      </c>
      <c r="L15" s="285" t="str">
        <f>IF('A _Pr'!AH55="","",'A _Pr'!AH55)</f>
        <v/>
      </c>
      <c r="M15" s="286" t="str">
        <f>IF('A _Pr'!AI55="","",'A _Pr'!AI55)</f>
        <v/>
      </c>
      <c r="N15" s="288" t="str">
        <f>IF('A _Pr'!AJ55="","",'A _Pr'!AJ55)</f>
        <v/>
      </c>
      <c r="O15" s="289" t="str">
        <f t="shared" si="1"/>
        <v/>
      </c>
      <c r="P15" s="288" t="str">
        <f t="shared" si="2"/>
        <v/>
      </c>
      <c r="Q15" s="372"/>
      <c r="R15" s="372"/>
      <c r="S15" s="372"/>
      <c r="T15" s="372"/>
      <c r="U15" s="372"/>
      <c r="V15" s="372"/>
      <c r="W15" s="372"/>
      <c r="X15" s="372"/>
      <c r="Y15" s="372"/>
      <c r="Z15" s="372"/>
      <c r="AA15" s="372"/>
      <c r="AB15" s="372"/>
    </row>
    <row r="16" spans="1:28" s="353" customFormat="1" ht="12.4" customHeight="1" x14ac:dyDescent="0.2">
      <c r="A16" s="282">
        <v>10</v>
      </c>
      <c r="B16" s="448" t="str">
        <f>IF('A _Pr'!B$15="","",'A _Pr'!B$15)</f>
        <v/>
      </c>
      <c r="C16" s="283" t="str">
        <f>IF('A _Pr'!C$15="","",'A _Pr'!C$15)</f>
        <v/>
      </c>
      <c r="D16" s="288" t="str">
        <f>IF('A _Pr'!D$15="","",'A _Pr'!D$15)</f>
        <v/>
      </c>
      <c r="E16" s="285" t="str">
        <f>IF('A _Pr'!AH$15="","",'A _Pr'!AH$15)</f>
        <v/>
      </c>
      <c r="F16" s="286" t="str">
        <f>IF('A _Pr'!AI15="","",'A _Pr'!AI15)</f>
        <v/>
      </c>
      <c r="G16" s="286" t="str">
        <f t="shared" si="0"/>
        <v/>
      </c>
      <c r="H16" s="287" t="str">
        <f>IF('A _Pr'!AJ15="","",'A _Pr'!AJ15)</f>
        <v/>
      </c>
      <c r="I16" s="285" t="str">
        <f>IF('A _Pr'!AK15="","",'A _Pr'!AK15)</f>
        <v/>
      </c>
      <c r="J16" s="286" t="str">
        <f>IF('A _Pr'!AL15="","",'A _Pr'!AL15)</f>
        <v/>
      </c>
      <c r="K16" s="288" t="str">
        <f>IF('A _Pr'!AM15="","",'A _Pr'!AM15)</f>
        <v/>
      </c>
      <c r="L16" s="285" t="str">
        <f>IF('A _Pr'!AH56="","",'A _Pr'!AH56)</f>
        <v/>
      </c>
      <c r="M16" s="286" t="str">
        <f>IF('A _Pr'!AI56="","",'A _Pr'!AI56)</f>
        <v/>
      </c>
      <c r="N16" s="288" t="str">
        <f>IF('A _Pr'!AJ56="","",'A _Pr'!AJ56)</f>
        <v/>
      </c>
      <c r="O16" s="289" t="str">
        <f t="shared" si="1"/>
        <v/>
      </c>
      <c r="P16" s="288" t="str">
        <f t="shared" si="2"/>
        <v/>
      </c>
      <c r="Q16" s="372"/>
      <c r="R16" s="372"/>
      <c r="S16" s="372"/>
      <c r="T16" s="372"/>
      <c r="U16" s="372"/>
      <c r="V16" s="372"/>
      <c r="W16" s="372"/>
      <c r="X16" s="372"/>
      <c r="Y16" s="372"/>
      <c r="Z16" s="372"/>
      <c r="AA16" s="372"/>
      <c r="AB16" s="372"/>
    </row>
    <row r="17" spans="1:28" s="353" customFormat="1" ht="12.4" customHeight="1" x14ac:dyDescent="0.2">
      <c r="A17" s="282">
        <v>11</v>
      </c>
      <c r="B17" s="448" t="str">
        <f>IF('A _Pr'!B$16="","",'A _Pr'!B$16)</f>
        <v/>
      </c>
      <c r="C17" s="283" t="str">
        <f>IF('A _Pr'!C$16="","",'A _Pr'!C$16)</f>
        <v/>
      </c>
      <c r="D17" s="288" t="str">
        <f>IF('A _Pr'!D$16="","",'A _Pr'!D$16)</f>
        <v/>
      </c>
      <c r="E17" s="285" t="str">
        <f>IF('A _Pr'!AH$16="","",'A _Pr'!AH$16)</f>
        <v/>
      </c>
      <c r="F17" s="286" t="str">
        <f>IF('A _Pr'!AI16="","",'A _Pr'!AI16)</f>
        <v/>
      </c>
      <c r="G17" s="286" t="str">
        <f t="shared" si="0"/>
        <v/>
      </c>
      <c r="H17" s="287" t="str">
        <f>IF('A _Pr'!AJ16="","",'A _Pr'!AJ16)</f>
        <v/>
      </c>
      <c r="I17" s="285" t="str">
        <f>IF('A _Pr'!AK16="","",'A _Pr'!AK16)</f>
        <v/>
      </c>
      <c r="J17" s="286" t="str">
        <f>IF('A _Pr'!AL16="","",'A _Pr'!AL16)</f>
        <v/>
      </c>
      <c r="K17" s="288" t="str">
        <f>IF('A _Pr'!AM16="","",'A _Pr'!AM16)</f>
        <v/>
      </c>
      <c r="L17" s="285" t="str">
        <f>IF('A _Pr'!AH57="","",'A _Pr'!AH57)</f>
        <v/>
      </c>
      <c r="M17" s="286" t="str">
        <f>IF('A _Pr'!AI57="","",'A _Pr'!AI57)</f>
        <v/>
      </c>
      <c r="N17" s="288" t="str">
        <f>IF('A _Pr'!AJ57="","",'A _Pr'!AJ57)</f>
        <v/>
      </c>
      <c r="O17" s="289" t="str">
        <f t="shared" si="1"/>
        <v/>
      </c>
      <c r="P17" s="288" t="str">
        <f t="shared" si="2"/>
        <v/>
      </c>
      <c r="Q17" s="372"/>
      <c r="R17" s="372"/>
      <c r="S17" s="372"/>
      <c r="T17" s="372"/>
      <c r="U17" s="372"/>
      <c r="V17" s="372"/>
      <c r="W17" s="372"/>
      <c r="X17" s="372"/>
      <c r="Y17" s="372"/>
      <c r="Z17" s="372"/>
      <c r="AA17" s="372"/>
      <c r="AB17" s="372"/>
    </row>
    <row r="18" spans="1:28" s="353" customFormat="1" ht="12.4" customHeight="1" x14ac:dyDescent="0.2">
      <c r="A18" s="282">
        <v>12</v>
      </c>
      <c r="B18" s="448" t="str">
        <f>IF('A _Pr'!B$17="","",'A _Pr'!B$17)</f>
        <v/>
      </c>
      <c r="C18" s="283" t="str">
        <f>IF('A _Pr'!C$17="","",'A _Pr'!C$17)</f>
        <v/>
      </c>
      <c r="D18" s="288" t="str">
        <f>IF('A _Pr'!D$17="","",'A _Pr'!D$17)</f>
        <v/>
      </c>
      <c r="E18" s="285" t="str">
        <f>IF('A _Pr'!AH$17="","",'A _Pr'!AH$17)</f>
        <v/>
      </c>
      <c r="F18" s="286" t="str">
        <f>IF('A _Pr'!AI17="","",'A _Pr'!AI17)</f>
        <v/>
      </c>
      <c r="G18" s="286" t="str">
        <f t="shared" si="0"/>
        <v/>
      </c>
      <c r="H18" s="287" t="str">
        <f>IF('A _Pr'!AJ17="","",'A _Pr'!AJ17)</f>
        <v/>
      </c>
      <c r="I18" s="285" t="str">
        <f>IF('A _Pr'!AK17="","",'A _Pr'!AK17)</f>
        <v/>
      </c>
      <c r="J18" s="286" t="str">
        <f>IF('A _Pr'!AL17="","",'A _Pr'!AL17)</f>
        <v/>
      </c>
      <c r="K18" s="288" t="str">
        <f>IF('A _Pr'!AM17="","",'A _Pr'!AM17)</f>
        <v/>
      </c>
      <c r="L18" s="285" t="str">
        <f>IF('A _Pr'!AH58="","",'A _Pr'!AH58)</f>
        <v/>
      </c>
      <c r="M18" s="286" t="str">
        <f>IF('A _Pr'!AI58="","",'A _Pr'!AI58)</f>
        <v/>
      </c>
      <c r="N18" s="288" t="str">
        <f>IF('A _Pr'!AJ58="","",'A _Pr'!AJ58)</f>
        <v/>
      </c>
      <c r="O18" s="289" t="str">
        <f t="shared" si="1"/>
        <v/>
      </c>
      <c r="P18" s="288" t="str">
        <f t="shared" si="2"/>
        <v/>
      </c>
      <c r="Q18" s="372"/>
      <c r="R18" s="372"/>
      <c r="S18" s="372"/>
      <c r="T18" s="372"/>
      <c r="U18" s="372"/>
      <c r="V18" s="372"/>
      <c r="W18" s="372"/>
      <c r="X18" s="372"/>
      <c r="Y18" s="372"/>
      <c r="Z18" s="372"/>
      <c r="AA18" s="372"/>
      <c r="AB18" s="372"/>
    </row>
    <row r="19" spans="1:28" s="353" customFormat="1" ht="12.4" customHeight="1" x14ac:dyDescent="0.2">
      <c r="A19" s="282">
        <v>13</v>
      </c>
      <c r="B19" s="448" t="str">
        <f>IF('A _Pr'!B$18="","",'A _Pr'!B$18)</f>
        <v/>
      </c>
      <c r="C19" s="283" t="str">
        <f>IF('A _Pr'!C$18="","",'A _Pr'!C$18)</f>
        <v/>
      </c>
      <c r="D19" s="288" t="str">
        <f>IF('A _Pr'!D$18="","",'A _Pr'!D$18)</f>
        <v/>
      </c>
      <c r="E19" s="285" t="str">
        <f>IF('A _Pr'!AH$18="","",'A _Pr'!AH$18)</f>
        <v/>
      </c>
      <c r="F19" s="286" t="str">
        <f>IF('A _Pr'!AI18="","",'A _Pr'!AI18)</f>
        <v/>
      </c>
      <c r="G19" s="286" t="str">
        <f t="shared" si="0"/>
        <v/>
      </c>
      <c r="H19" s="287" t="str">
        <f>IF('A _Pr'!AJ18="","",'A _Pr'!AJ18)</f>
        <v/>
      </c>
      <c r="I19" s="285" t="str">
        <f>IF('A _Pr'!AK18="","",'A _Pr'!AK18)</f>
        <v/>
      </c>
      <c r="J19" s="286" t="str">
        <f>IF('A _Pr'!AL18="","",'A _Pr'!AL18)</f>
        <v/>
      </c>
      <c r="K19" s="288" t="str">
        <f>IF('A _Pr'!AM18="","",'A _Pr'!AM18)</f>
        <v/>
      </c>
      <c r="L19" s="285" t="str">
        <f>IF('A _Pr'!AH59="","",'A _Pr'!AH59)</f>
        <v/>
      </c>
      <c r="M19" s="286" t="str">
        <f>IF('A _Pr'!AI59="","",'A _Pr'!AI59)</f>
        <v/>
      </c>
      <c r="N19" s="288" t="str">
        <f>IF('A _Pr'!AJ59="","",'A _Pr'!AJ59)</f>
        <v/>
      </c>
      <c r="O19" s="289" t="str">
        <f t="shared" si="1"/>
        <v/>
      </c>
      <c r="P19" s="288" t="str">
        <f t="shared" si="2"/>
        <v/>
      </c>
      <c r="Q19" s="372"/>
      <c r="R19" s="372"/>
      <c r="S19" s="372"/>
      <c r="T19" s="372"/>
      <c r="U19" s="372"/>
      <c r="V19" s="372"/>
      <c r="W19" s="372"/>
      <c r="X19" s="372"/>
      <c r="Y19" s="372"/>
      <c r="Z19" s="372"/>
      <c r="AA19" s="372"/>
      <c r="AB19" s="372"/>
    </row>
    <row r="20" spans="1:28" s="353" customFormat="1" ht="12.4" customHeight="1" x14ac:dyDescent="0.2">
      <c r="A20" s="282">
        <v>14</v>
      </c>
      <c r="B20" s="448" t="str">
        <f>IF('A _Pr'!B$19="","",'A _Pr'!B$19)</f>
        <v/>
      </c>
      <c r="C20" s="283" t="str">
        <f>IF('A _Pr'!C$19="","",'A _Pr'!C$19)</f>
        <v/>
      </c>
      <c r="D20" s="288" t="str">
        <f>IF('A _Pr'!D$19="","",'A _Pr'!D$19)</f>
        <v/>
      </c>
      <c r="E20" s="285" t="str">
        <f>IF('A _Pr'!AH$19="","",'A _Pr'!AH$19)</f>
        <v/>
      </c>
      <c r="F20" s="286" t="str">
        <f>IF('A _Pr'!AI19="","",'A _Pr'!AI19)</f>
        <v/>
      </c>
      <c r="G20" s="286" t="str">
        <f t="shared" si="0"/>
        <v/>
      </c>
      <c r="H20" s="287" t="str">
        <f>IF('A _Pr'!AJ19="","",'A _Pr'!AJ19)</f>
        <v/>
      </c>
      <c r="I20" s="285" t="str">
        <f>IF('A _Pr'!AK19="","",'A _Pr'!AK19)</f>
        <v/>
      </c>
      <c r="J20" s="286" t="str">
        <f>IF('A _Pr'!AL19="","",'A _Pr'!AL19)</f>
        <v/>
      </c>
      <c r="K20" s="288" t="str">
        <f>IF('A _Pr'!AM19="","",'A _Pr'!AM19)</f>
        <v/>
      </c>
      <c r="L20" s="285" t="str">
        <f>IF('A _Pr'!AH60="","",'A _Pr'!AH60)</f>
        <v/>
      </c>
      <c r="M20" s="286" t="str">
        <f>IF('A _Pr'!AI60="","",'A _Pr'!AI60)</f>
        <v/>
      </c>
      <c r="N20" s="288" t="str">
        <f>IF('A _Pr'!AJ60="","",'A _Pr'!AJ60)</f>
        <v/>
      </c>
      <c r="O20" s="289" t="str">
        <f t="shared" si="1"/>
        <v/>
      </c>
      <c r="P20" s="288" t="str">
        <f t="shared" si="2"/>
        <v/>
      </c>
      <c r="Q20" s="372"/>
      <c r="R20" s="372"/>
      <c r="S20" s="372"/>
      <c r="T20" s="372"/>
      <c r="U20" s="372"/>
      <c r="V20" s="372"/>
      <c r="W20" s="372"/>
      <c r="X20" s="372"/>
      <c r="Y20" s="372"/>
      <c r="Z20" s="372"/>
      <c r="AA20" s="372"/>
      <c r="AB20" s="372"/>
    </row>
    <row r="21" spans="1:28" s="353" customFormat="1" ht="12.4" customHeight="1" x14ac:dyDescent="0.2">
      <c r="A21" s="282">
        <v>15</v>
      </c>
      <c r="B21" s="448" t="str">
        <f>IF('A _Pr'!B$20="","",'A _Pr'!B$20)</f>
        <v/>
      </c>
      <c r="C21" s="283" t="str">
        <f>IF('A _Pr'!C$20="","",'A _Pr'!C$20)</f>
        <v/>
      </c>
      <c r="D21" s="288" t="str">
        <f>IF('A _Pr'!D$20="","",'A _Pr'!D$20)</f>
        <v/>
      </c>
      <c r="E21" s="285" t="str">
        <f>IF('A _Pr'!AH$20="","",'A _Pr'!AH$20)</f>
        <v/>
      </c>
      <c r="F21" s="286" t="str">
        <f>IF('A _Pr'!AI20="","",'A _Pr'!AI20)</f>
        <v/>
      </c>
      <c r="G21" s="286" t="str">
        <f t="shared" si="0"/>
        <v/>
      </c>
      <c r="H21" s="287" t="str">
        <f>IF('A _Pr'!AJ20="","",'A _Pr'!AJ20)</f>
        <v/>
      </c>
      <c r="I21" s="285" t="str">
        <f>IF('A _Pr'!AK20="","",'A _Pr'!AK20)</f>
        <v/>
      </c>
      <c r="J21" s="286" t="str">
        <f>IF('A _Pr'!AL20="","",'A _Pr'!AL20)</f>
        <v/>
      </c>
      <c r="K21" s="288" t="str">
        <f>IF('A _Pr'!AM20="","",'A _Pr'!AM20)</f>
        <v/>
      </c>
      <c r="L21" s="285" t="str">
        <f>IF('A _Pr'!AH61="","",'A _Pr'!AH61)</f>
        <v/>
      </c>
      <c r="M21" s="286" t="str">
        <f>IF('A _Pr'!AI61="","",'A _Pr'!AI61)</f>
        <v/>
      </c>
      <c r="N21" s="288" t="str">
        <f>IF('A _Pr'!AJ61="","",'A _Pr'!AJ61)</f>
        <v/>
      </c>
      <c r="O21" s="289" t="str">
        <f t="shared" si="1"/>
        <v/>
      </c>
      <c r="P21" s="288" t="str">
        <f t="shared" si="2"/>
        <v/>
      </c>
      <c r="Q21" s="372"/>
      <c r="R21" s="372"/>
      <c r="S21" s="372"/>
      <c r="T21" s="372"/>
      <c r="U21" s="372"/>
      <c r="V21" s="372"/>
      <c r="W21" s="372"/>
      <c r="X21" s="372"/>
      <c r="Y21" s="372"/>
      <c r="Z21" s="372"/>
      <c r="AA21" s="372"/>
      <c r="AB21" s="372"/>
    </row>
    <row r="22" spans="1:28" s="353" customFormat="1" ht="12.4" customHeight="1" x14ac:dyDescent="0.2">
      <c r="A22" s="282">
        <v>16</v>
      </c>
      <c r="B22" s="448" t="str">
        <f>IF('A _Pr'!B$21="","",'A _Pr'!B$21)</f>
        <v/>
      </c>
      <c r="C22" s="283" t="str">
        <f>IF('A _Pr'!C$21="","",'A _Pr'!C$21)</f>
        <v/>
      </c>
      <c r="D22" s="288" t="str">
        <f>IF('A _Pr'!D$21="","",'A _Pr'!D$21)</f>
        <v/>
      </c>
      <c r="E22" s="285" t="str">
        <f>IF('A _Pr'!AH$21="","",'A _Pr'!AH$21)</f>
        <v/>
      </c>
      <c r="F22" s="286" t="str">
        <f>IF('A _Pr'!AI21="","",'A _Pr'!AI21)</f>
        <v/>
      </c>
      <c r="G22" s="286" t="str">
        <f t="shared" si="0"/>
        <v/>
      </c>
      <c r="H22" s="287" t="str">
        <f>IF('A _Pr'!AJ21="","",'A _Pr'!AJ21)</f>
        <v/>
      </c>
      <c r="I22" s="285" t="str">
        <f>IF('A _Pr'!AK21="","",'A _Pr'!AK21)</f>
        <v/>
      </c>
      <c r="J22" s="286" t="str">
        <f>IF('A _Pr'!AL21="","",'A _Pr'!AL21)</f>
        <v/>
      </c>
      <c r="K22" s="288" t="str">
        <f>IF('A _Pr'!AM21="","",'A _Pr'!AM21)</f>
        <v/>
      </c>
      <c r="L22" s="285" t="str">
        <f>IF('A _Pr'!AH62="","",'A _Pr'!AH62)</f>
        <v/>
      </c>
      <c r="M22" s="286" t="str">
        <f>IF('A _Pr'!AI62="","",'A _Pr'!AI62)</f>
        <v/>
      </c>
      <c r="N22" s="288" t="str">
        <f>IF('A _Pr'!AJ62="","",'A _Pr'!AJ62)</f>
        <v/>
      </c>
      <c r="O22" s="289" t="str">
        <f t="shared" si="1"/>
        <v/>
      </c>
      <c r="P22" s="288" t="str">
        <f t="shared" si="2"/>
        <v/>
      </c>
      <c r="Q22" s="372"/>
      <c r="R22" s="372"/>
      <c r="S22" s="372"/>
      <c r="T22" s="372"/>
      <c r="U22" s="372"/>
      <c r="V22" s="372"/>
      <c r="W22" s="372"/>
      <c r="X22" s="372"/>
      <c r="Y22" s="372"/>
      <c r="Z22" s="372"/>
      <c r="AA22" s="372"/>
      <c r="AB22" s="372"/>
    </row>
    <row r="23" spans="1:28" s="353" customFormat="1" ht="12.4" customHeight="1" x14ac:dyDescent="0.2">
      <c r="A23" s="282">
        <v>17</v>
      </c>
      <c r="B23" s="448" t="str">
        <f>IF('A _Pr'!B$22="","",'A _Pr'!B$22)</f>
        <v/>
      </c>
      <c r="C23" s="283" t="str">
        <f>IF('A _Pr'!C$22="","",'A _Pr'!C$22)</f>
        <v/>
      </c>
      <c r="D23" s="288" t="str">
        <f>IF('A _Pr'!D$22="","",'A _Pr'!D$22)</f>
        <v/>
      </c>
      <c r="E23" s="285" t="str">
        <f>IF('A _Pr'!AH$22="","",'A _Pr'!AH$22)</f>
        <v/>
      </c>
      <c r="F23" s="286" t="str">
        <f>IF('A _Pr'!AI22="","",'A _Pr'!AI22)</f>
        <v/>
      </c>
      <c r="G23" s="286" t="str">
        <f t="shared" si="0"/>
        <v/>
      </c>
      <c r="H23" s="287" t="str">
        <f>IF('A _Pr'!AJ22="","",'A _Pr'!AJ22)</f>
        <v/>
      </c>
      <c r="I23" s="285" t="str">
        <f>IF('A _Pr'!AK22="","",'A _Pr'!AK22)</f>
        <v/>
      </c>
      <c r="J23" s="286" t="str">
        <f>IF('A _Pr'!AL22="","",'A _Pr'!AL22)</f>
        <v/>
      </c>
      <c r="K23" s="288" t="str">
        <f>IF('A _Pr'!AM22="","",'A _Pr'!AM22)</f>
        <v/>
      </c>
      <c r="L23" s="285" t="str">
        <f>IF('A _Pr'!AH63="","",'A _Pr'!AH63)</f>
        <v/>
      </c>
      <c r="M23" s="286" t="str">
        <f>IF('A _Pr'!AI63="","",'A _Pr'!AI63)</f>
        <v/>
      </c>
      <c r="N23" s="288" t="str">
        <f>IF('A _Pr'!AJ63="","",'A _Pr'!AJ63)</f>
        <v/>
      </c>
      <c r="O23" s="289" t="str">
        <f t="shared" si="1"/>
        <v/>
      </c>
      <c r="P23" s="288" t="str">
        <f t="shared" si="2"/>
        <v/>
      </c>
      <c r="Q23" s="372"/>
      <c r="R23" s="372"/>
      <c r="S23" s="372"/>
      <c r="T23" s="372"/>
      <c r="U23" s="372"/>
      <c r="V23" s="372"/>
      <c r="W23" s="372"/>
      <c r="X23" s="372"/>
      <c r="Y23" s="372"/>
      <c r="Z23" s="372"/>
      <c r="AA23" s="372"/>
      <c r="AB23" s="372"/>
    </row>
    <row r="24" spans="1:28" s="353" customFormat="1" ht="12.4" customHeight="1" x14ac:dyDescent="0.2">
      <c r="A24" s="282">
        <v>18</v>
      </c>
      <c r="B24" s="448" t="str">
        <f>IF('A _Pr'!B$23="","",'A _Pr'!B$23)</f>
        <v/>
      </c>
      <c r="C24" s="283" t="str">
        <f>IF('A _Pr'!C$23="","",'A _Pr'!C$23)</f>
        <v/>
      </c>
      <c r="D24" s="288" t="str">
        <f>IF('A _Pr'!D$23="","",'A _Pr'!D$23)</f>
        <v/>
      </c>
      <c r="E24" s="285" t="str">
        <f>IF('A _Pr'!AH$23="","",'A _Pr'!AH$23)</f>
        <v/>
      </c>
      <c r="F24" s="286" t="str">
        <f>IF('A _Pr'!AI23="","",'A _Pr'!AI23)</f>
        <v/>
      </c>
      <c r="G24" s="286" t="str">
        <f t="shared" si="0"/>
        <v/>
      </c>
      <c r="H24" s="287" t="str">
        <f>IF('A _Pr'!AJ23="","",'A _Pr'!AJ23)</f>
        <v/>
      </c>
      <c r="I24" s="285" t="str">
        <f>IF('A _Pr'!AK23="","",'A _Pr'!AK23)</f>
        <v/>
      </c>
      <c r="J24" s="286" t="str">
        <f>IF('A _Pr'!AL23="","",'A _Pr'!AL23)</f>
        <v/>
      </c>
      <c r="K24" s="288" t="str">
        <f>IF('A _Pr'!AM23="","",'A _Pr'!AM23)</f>
        <v/>
      </c>
      <c r="L24" s="285" t="str">
        <f>IF('A _Pr'!AH64="","",'A _Pr'!AH64)</f>
        <v/>
      </c>
      <c r="M24" s="286" t="str">
        <f>IF('A _Pr'!AI64="","",'A _Pr'!AI64)</f>
        <v/>
      </c>
      <c r="N24" s="288" t="str">
        <f>IF('A _Pr'!AJ64="","",'A _Pr'!AJ64)</f>
        <v/>
      </c>
      <c r="O24" s="289" t="str">
        <f t="shared" si="1"/>
        <v/>
      </c>
      <c r="P24" s="288" t="str">
        <f t="shared" si="2"/>
        <v/>
      </c>
      <c r="Q24" s="372"/>
      <c r="R24" s="372"/>
      <c r="S24" s="372"/>
      <c r="T24" s="372"/>
      <c r="U24" s="372"/>
      <c r="V24" s="372"/>
      <c r="W24" s="372"/>
      <c r="X24" s="372"/>
      <c r="Y24" s="372"/>
      <c r="Z24" s="372"/>
      <c r="AA24" s="372"/>
      <c r="AB24" s="372"/>
    </row>
    <row r="25" spans="1:28" s="353" customFormat="1" ht="12.4" customHeight="1" x14ac:dyDescent="0.2">
      <c r="A25" s="282">
        <v>19</v>
      </c>
      <c r="B25" s="448" t="str">
        <f>IF('A _Pr'!B$24="","",'A _Pr'!B$24)</f>
        <v/>
      </c>
      <c r="C25" s="283" t="str">
        <f>IF('A _Pr'!C$24="","",'A _Pr'!C$24)</f>
        <v/>
      </c>
      <c r="D25" s="288" t="str">
        <f>IF('A _Pr'!D$24="","",'A _Pr'!D$24)</f>
        <v/>
      </c>
      <c r="E25" s="285" t="str">
        <f>IF('A _Pr'!AH$24="","",'A _Pr'!AH$24)</f>
        <v/>
      </c>
      <c r="F25" s="286" t="str">
        <f>IF('A _Pr'!AI24="","",'A _Pr'!AI24)</f>
        <v/>
      </c>
      <c r="G25" s="286" t="str">
        <f t="shared" si="0"/>
        <v/>
      </c>
      <c r="H25" s="287" t="str">
        <f>IF('A _Pr'!AJ24="","",'A _Pr'!AJ24)</f>
        <v/>
      </c>
      <c r="I25" s="285" t="str">
        <f>IF('A _Pr'!AK24="","",'A _Pr'!AK24)</f>
        <v/>
      </c>
      <c r="J25" s="286" t="str">
        <f>IF('A _Pr'!AL24="","",'A _Pr'!AL24)</f>
        <v/>
      </c>
      <c r="K25" s="288" t="str">
        <f>IF('A _Pr'!AM24="","",'A _Pr'!AM24)</f>
        <v/>
      </c>
      <c r="L25" s="285" t="str">
        <f>IF('A _Pr'!AH65="","",'A _Pr'!AH65)</f>
        <v/>
      </c>
      <c r="M25" s="286" t="str">
        <f>IF('A _Pr'!AI65="","",'A _Pr'!AI65)</f>
        <v/>
      </c>
      <c r="N25" s="288" t="str">
        <f>IF('A _Pr'!AJ65="","",'A _Pr'!AJ65)</f>
        <v/>
      </c>
      <c r="O25" s="289" t="str">
        <f t="shared" si="1"/>
        <v/>
      </c>
      <c r="P25" s="288" t="str">
        <f t="shared" si="2"/>
        <v/>
      </c>
      <c r="Q25" s="372"/>
      <c r="R25" s="372"/>
      <c r="S25" s="372"/>
      <c r="T25" s="372"/>
      <c r="U25" s="372"/>
      <c r="V25" s="372"/>
      <c r="W25" s="372"/>
      <c r="X25" s="372"/>
      <c r="Y25" s="372"/>
      <c r="Z25" s="372"/>
      <c r="AA25" s="372"/>
      <c r="AB25" s="372"/>
    </row>
    <row r="26" spans="1:28" s="353" customFormat="1" ht="12.4" customHeight="1" x14ac:dyDescent="0.2">
      <c r="A26" s="282">
        <v>20</v>
      </c>
      <c r="B26" s="448" t="str">
        <f>IF('A _Pr'!B$25="","",'A _Pr'!B$25)</f>
        <v/>
      </c>
      <c r="C26" s="283" t="str">
        <f>IF('A _Pr'!C$25="","",'A _Pr'!C$25)</f>
        <v/>
      </c>
      <c r="D26" s="288" t="str">
        <f>IF('A _Pr'!D$25="","",'A _Pr'!D$25)</f>
        <v/>
      </c>
      <c r="E26" s="285" t="str">
        <f>IF('A _Pr'!AH$25="","",'A _Pr'!AH$25)</f>
        <v/>
      </c>
      <c r="F26" s="286" t="str">
        <f>IF('A _Pr'!AI25="","",'A _Pr'!AI25)</f>
        <v/>
      </c>
      <c r="G26" s="286" t="str">
        <f t="shared" si="0"/>
        <v/>
      </c>
      <c r="H26" s="287" t="str">
        <f>IF('A _Pr'!AJ25="","",'A _Pr'!AJ25)</f>
        <v/>
      </c>
      <c r="I26" s="285" t="str">
        <f>IF('A _Pr'!AK25="","",'A _Pr'!AK25)</f>
        <v/>
      </c>
      <c r="J26" s="286" t="str">
        <f>IF('A _Pr'!AL25="","",'A _Pr'!AL25)</f>
        <v/>
      </c>
      <c r="K26" s="288" t="str">
        <f>IF('A _Pr'!AM25="","",'A _Pr'!AM25)</f>
        <v/>
      </c>
      <c r="L26" s="285" t="str">
        <f>IF('A _Pr'!AH66="","",'A _Pr'!AH66)</f>
        <v/>
      </c>
      <c r="M26" s="286" t="str">
        <f>IF('A _Pr'!AI66="","",'A _Pr'!AI66)</f>
        <v/>
      </c>
      <c r="N26" s="288" t="str">
        <f>IF('A _Pr'!AJ66="","",'A _Pr'!AJ66)</f>
        <v/>
      </c>
      <c r="O26" s="289" t="str">
        <f t="shared" si="1"/>
        <v/>
      </c>
      <c r="P26" s="288" t="str">
        <f t="shared" si="2"/>
        <v/>
      </c>
      <c r="Q26" s="372"/>
      <c r="R26" s="372"/>
      <c r="S26" s="372"/>
      <c r="T26" s="372"/>
      <c r="U26" s="372"/>
      <c r="V26" s="372"/>
      <c r="W26" s="372"/>
      <c r="X26" s="372"/>
      <c r="Y26" s="372"/>
      <c r="Z26" s="372"/>
      <c r="AA26" s="372"/>
      <c r="AB26" s="372"/>
    </row>
    <row r="27" spans="1:28" s="353" customFormat="1" ht="12.4" customHeight="1" x14ac:dyDescent="0.2">
      <c r="A27" s="282">
        <v>21</v>
      </c>
      <c r="B27" s="448" t="str">
        <f>IF('A _Pr'!B$26="","",'A _Pr'!B$26)</f>
        <v/>
      </c>
      <c r="C27" s="283" t="str">
        <f>IF('A _Pr'!C$26="","",'A _Pr'!C$26)</f>
        <v/>
      </c>
      <c r="D27" s="288" t="str">
        <f>IF('A _Pr'!D$26="","",'A _Pr'!D$26)</f>
        <v/>
      </c>
      <c r="E27" s="285" t="str">
        <f>IF('A _Pr'!AH$26="","",'A _Pr'!AH$26)</f>
        <v/>
      </c>
      <c r="F27" s="286" t="str">
        <f>IF('A _Pr'!AI26="","",'A _Pr'!AI26)</f>
        <v/>
      </c>
      <c r="G27" s="286" t="str">
        <f t="shared" si="0"/>
        <v/>
      </c>
      <c r="H27" s="287" t="str">
        <f>IF('A _Pr'!AJ26="","",'A _Pr'!AJ26)</f>
        <v/>
      </c>
      <c r="I27" s="285" t="str">
        <f>IF('A _Pr'!AK26="","",'A _Pr'!AK26)</f>
        <v/>
      </c>
      <c r="J27" s="286" t="str">
        <f>IF('A _Pr'!AL26="","",'A _Pr'!AL26)</f>
        <v/>
      </c>
      <c r="K27" s="288" t="str">
        <f>IF('A _Pr'!AM26="","",'A _Pr'!AM26)</f>
        <v/>
      </c>
      <c r="L27" s="285" t="str">
        <f>IF('A _Pr'!AH67="","",'A _Pr'!AH67)</f>
        <v/>
      </c>
      <c r="M27" s="286" t="str">
        <f>IF('A _Pr'!AI67="","",'A _Pr'!AI67)</f>
        <v/>
      </c>
      <c r="N27" s="288" t="str">
        <f>IF('A _Pr'!AJ67="","",'A _Pr'!AJ67)</f>
        <v/>
      </c>
      <c r="O27" s="289" t="str">
        <f t="shared" si="1"/>
        <v/>
      </c>
      <c r="P27" s="288" t="str">
        <f t="shared" si="2"/>
        <v/>
      </c>
      <c r="Q27" s="372"/>
      <c r="R27" s="372"/>
      <c r="S27" s="372"/>
      <c r="T27" s="372"/>
      <c r="U27" s="372"/>
      <c r="V27" s="372"/>
      <c r="W27" s="372"/>
      <c r="X27" s="372"/>
      <c r="Y27" s="372"/>
      <c r="Z27" s="372"/>
      <c r="AA27" s="372"/>
      <c r="AB27" s="372"/>
    </row>
    <row r="28" spans="1:28" s="353" customFormat="1" ht="12.4" customHeight="1" x14ac:dyDescent="0.2">
      <c r="A28" s="282">
        <v>22</v>
      </c>
      <c r="B28" s="448" t="str">
        <f>IF('A _Pr'!B$27="","",'A _Pr'!B$27)</f>
        <v/>
      </c>
      <c r="C28" s="283" t="str">
        <f>IF('A _Pr'!C$27="","",'A _Pr'!C$27)</f>
        <v/>
      </c>
      <c r="D28" s="288" t="str">
        <f>IF('A _Pr'!D$27="","",'A _Pr'!D$27)</f>
        <v/>
      </c>
      <c r="E28" s="285" t="str">
        <f>IF('A _Pr'!AH$27="","",'A _Pr'!AH$27)</f>
        <v/>
      </c>
      <c r="F28" s="286" t="str">
        <f>IF('A _Pr'!AI27="","",'A _Pr'!AI27)</f>
        <v/>
      </c>
      <c r="G28" s="286" t="str">
        <f t="shared" si="0"/>
        <v/>
      </c>
      <c r="H28" s="287" t="str">
        <f>IF('A _Pr'!AJ27="","",'A _Pr'!AJ27)</f>
        <v/>
      </c>
      <c r="I28" s="285" t="str">
        <f>IF('A _Pr'!AK27="","",'A _Pr'!AK27)</f>
        <v/>
      </c>
      <c r="J28" s="286" t="str">
        <f>IF('A _Pr'!AL27="","",'A _Pr'!AL27)</f>
        <v/>
      </c>
      <c r="K28" s="288" t="str">
        <f>IF('A _Pr'!AM27="","",'A _Pr'!AM27)</f>
        <v/>
      </c>
      <c r="L28" s="285" t="str">
        <f>IF('A _Pr'!AH68="","",'A _Pr'!AH68)</f>
        <v/>
      </c>
      <c r="M28" s="286" t="str">
        <f>IF('A _Pr'!AI68="","",'A _Pr'!AI68)</f>
        <v/>
      </c>
      <c r="N28" s="288" t="str">
        <f>IF('A _Pr'!AJ68="","",'A _Pr'!AJ68)</f>
        <v/>
      </c>
      <c r="O28" s="289" t="str">
        <f t="shared" si="1"/>
        <v/>
      </c>
      <c r="P28" s="288" t="str">
        <f t="shared" si="2"/>
        <v/>
      </c>
      <c r="Q28" s="372"/>
      <c r="R28" s="372"/>
      <c r="S28" s="372"/>
      <c r="T28" s="372"/>
      <c r="U28" s="372"/>
      <c r="V28" s="372"/>
      <c r="W28" s="372"/>
      <c r="X28" s="372"/>
      <c r="Y28" s="372"/>
      <c r="Z28" s="372"/>
      <c r="AA28" s="372"/>
      <c r="AB28" s="372"/>
    </row>
    <row r="29" spans="1:28" s="353" customFormat="1" ht="12.4" customHeight="1" x14ac:dyDescent="0.2">
      <c r="A29" s="282">
        <v>23</v>
      </c>
      <c r="B29" s="448" t="str">
        <f>IF('A _Pr'!B$28="","",'A _Pr'!B$28)</f>
        <v/>
      </c>
      <c r="C29" s="283" t="str">
        <f>IF('A _Pr'!C$28="","",'A _Pr'!C$28)</f>
        <v/>
      </c>
      <c r="D29" s="288" t="str">
        <f>IF('A _Pr'!D$28="","",'A _Pr'!D$28)</f>
        <v/>
      </c>
      <c r="E29" s="285" t="str">
        <f>IF('A _Pr'!AH$28="","",'A _Pr'!AH$28)</f>
        <v/>
      </c>
      <c r="F29" s="286" t="str">
        <f>IF('A _Pr'!AI28="","",'A _Pr'!AI28)</f>
        <v/>
      </c>
      <c r="G29" s="286" t="str">
        <f t="shared" si="0"/>
        <v/>
      </c>
      <c r="H29" s="287" t="str">
        <f>IF('A _Pr'!AJ28="","",'A _Pr'!AJ28)</f>
        <v/>
      </c>
      <c r="I29" s="285" t="str">
        <f>IF('A _Pr'!AK28="","",'A _Pr'!AK28)</f>
        <v/>
      </c>
      <c r="J29" s="286" t="str">
        <f>IF('A _Pr'!AL28="","",'A _Pr'!AL28)</f>
        <v/>
      </c>
      <c r="K29" s="288" t="str">
        <f>IF('A _Pr'!AM28="","",'A _Pr'!AM28)</f>
        <v/>
      </c>
      <c r="L29" s="285" t="str">
        <f>IF('A _Pr'!AH69="","",'A _Pr'!AH69)</f>
        <v/>
      </c>
      <c r="M29" s="286" t="str">
        <f>IF('A _Pr'!AI69="","",'A _Pr'!AI69)</f>
        <v/>
      </c>
      <c r="N29" s="288" t="str">
        <f>IF('A _Pr'!AJ69="","",'A _Pr'!AJ69)</f>
        <v/>
      </c>
      <c r="O29" s="289" t="str">
        <f t="shared" si="1"/>
        <v/>
      </c>
      <c r="P29" s="288" t="str">
        <f t="shared" si="2"/>
        <v/>
      </c>
      <c r="Q29" s="372"/>
      <c r="R29" s="372"/>
      <c r="S29" s="372"/>
      <c r="T29" s="372"/>
      <c r="U29" s="372"/>
      <c r="V29" s="372"/>
      <c r="W29" s="372"/>
      <c r="X29" s="372"/>
      <c r="Y29" s="372"/>
      <c r="Z29" s="372"/>
      <c r="AA29" s="372"/>
      <c r="AB29" s="372"/>
    </row>
    <row r="30" spans="1:28" s="353" customFormat="1" ht="12.4" customHeight="1" x14ac:dyDescent="0.2">
      <c r="A30" s="282">
        <v>24</v>
      </c>
      <c r="B30" s="448" t="str">
        <f>IF('A _Pr'!B$29="","",'A _Pr'!B$29)</f>
        <v/>
      </c>
      <c r="C30" s="283" t="str">
        <f>IF('A _Pr'!C$29="","",'A _Pr'!C$29)</f>
        <v/>
      </c>
      <c r="D30" s="288" t="str">
        <f>IF('A _Pr'!D$29="","",'A _Pr'!D$29)</f>
        <v/>
      </c>
      <c r="E30" s="285" t="str">
        <f>IF('A _Pr'!AH$29="","",'A _Pr'!AH$29)</f>
        <v/>
      </c>
      <c r="F30" s="286" t="str">
        <f>IF('A _Pr'!AI29="","",'A _Pr'!AI29)</f>
        <v/>
      </c>
      <c r="G30" s="286" t="str">
        <f t="shared" si="0"/>
        <v/>
      </c>
      <c r="H30" s="287" t="str">
        <f>IF('A _Pr'!AJ29="","",'A _Pr'!AJ29)</f>
        <v/>
      </c>
      <c r="I30" s="285" t="str">
        <f>IF('A _Pr'!AK29="","",'A _Pr'!AK29)</f>
        <v/>
      </c>
      <c r="J30" s="286" t="str">
        <f>IF('A _Pr'!AL29="","",'A _Pr'!AL29)</f>
        <v/>
      </c>
      <c r="K30" s="288" t="str">
        <f>IF('A _Pr'!AM29="","",'A _Pr'!AM29)</f>
        <v/>
      </c>
      <c r="L30" s="285" t="str">
        <f>IF('A _Pr'!AH70="","",'A _Pr'!AH70)</f>
        <v/>
      </c>
      <c r="M30" s="286" t="str">
        <f>IF('A _Pr'!AI70="","",'A _Pr'!AI70)</f>
        <v/>
      </c>
      <c r="N30" s="288" t="str">
        <f>IF('A _Pr'!AJ70="","",'A _Pr'!AJ70)</f>
        <v/>
      </c>
      <c r="O30" s="289" t="str">
        <f t="shared" si="1"/>
        <v/>
      </c>
      <c r="P30" s="288" t="str">
        <f t="shared" si="2"/>
        <v/>
      </c>
      <c r="Q30" s="372"/>
      <c r="R30" s="372"/>
      <c r="S30" s="372"/>
      <c r="T30" s="372"/>
      <c r="U30" s="372"/>
      <c r="V30" s="372"/>
      <c r="W30" s="372"/>
      <c r="X30" s="372"/>
      <c r="Y30" s="372"/>
      <c r="Z30" s="372"/>
      <c r="AA30" s="372"/>
      <c r="AB30" s="372"/>
    </row>
    <row r="31" spans="1:28" s="353" customFormat="1" ht="12.4" customHeight="1" x14ac:dyDescent="0.2">
      <c r="A31" s="282">
        <v>25</v>
      </c>
      <c r="B31" s="449" t="str">
        <f>IF('A _Pr'!B$30="","",'A _Pr'!B$30)</f>
        <v/>
      </c>
      <c r="C31" s="283" t="str">
        <f>IF('A _Pr'!C$30="","",'A _Pr'!C$30)</f>
        <v/>
      </c>
      <c r="D31" s="288" t="str">
        <f>IF('A _Pr'!D$30="","",'A _Pr'!D$30)</f>
        <v/>
      </c>
      <c r="E31" s="285" t="str">
        <f>IF('A _Pr'!AH$30="","",'A _Pr'!AH$30)</f>
        <v/>
      </c>
      <c r="F31" s="286" t="str">
        <f>IF('A _Pr'!AI30="","",'A _Pr'!AI30)</f>
        <v/>
      </c>
      <c r="G31" s="286" t="str">
        <f t="shared" si="0"/>
        <v/>
      </c>
      <c r="H31" s="287" t="str">
        <f>IF('A _Pr'!AJ30="","",'A _Pr'!AJ30)</f>
        <v/>
      </c>
      <c r="I31" s="285" t="str">
        <f>IF('A _Pr'!AK30="","",'A _Pr'!AK30)</f>
        <v/>
      </c>
      <c r="J31" s="286" t="str">
        <f>IF('A _Pr'!AL30="","",'A _Pr'!AL30)</f>
        <v/>
      </c>
      <c r="K31" s="288" t="str">
        <f>IF('A _Pr'!AM30="","",'A _Pr'!AM30)</f>
        <v/>
      </c>
      <c r="L31" s="285" t="str">
        <f>IF('A _Pr'!AH71="","",'A _Pr'!AH71)</f>
        <v/>
      </c>
      <c r="M31" s="286" t="str">
        <f>IF('A _Pr'!AI71="","",'A _Pr'!AI71)</f>
        <v/>
      </c>
      <c r="N31" s="288" t="str">
        <f>IF('A _Pr'!AJ71="","",'A _Pr'!AJ71)</f>
        <v/>
      </c>
      <c r="O31" s="289" t="str">
        <f t="shared" si="1"/>
        <v/>
      </c>
      <c r="P31" s="288" t="str">
        <f t="shared" si="2"/>
        <v/>
      </c>
      <c r="Q31" s="372"/>
      <c r="R31" s="372"/>
      <c r="S31" s="372"/>
      <c r="T31" s="372"/>
      <c r="U31" s="372"/>
      <c r="V31" s="372"/>
      <c r="W31" s="372"/>
      <c r="X31" s="372"/>
      <c r="Y31" s="372"/>
      <c r="Z31" s="372"/>
      <c r="AA31" s="372"/>
      <c r="AB31" s="372"/>
    </row>
    <row r="32" spans="1:28" s="353" customFormat="1" ht="12.4" customHeight="1" x14ac:dyDescent="0.2">
      <c r="A32" s="282">
        <v>26</v>
      </c>
      <c r="B32" s="449" t="str">
        <f>IF('A _Pr'!B$31="","",'A _Pr'!B$31)</f>
        <v/>
      </c>
      <c r="C32" s="283" t="str">
        <f>IF('A _Pr'!C$31="","",'A _Pr'!C$31)</f>
        <v/>
      </c>
      <c r="D32" s="288" t="str">
        <f>IF('A _Pr'!D$31="","",'A _Pr'!D$31)</f>
        <v/>
      </c>
      <c r="E32" s="285" t="str">
        <f>IF('A _Pr'!AH$31="","",'A _Pr'!AH$31)</f>
        <v/>
      </c>
      <c r="F32" s="286" t="str">
        <f>IF('A _Pr'!AI31="","",'A _Pr'!AI31)</f>
        <v/>
      </c>
      <c r="G32" s="286" t="str">
        <f t="shared" si="0"/>
        <v/>
      </c>
      <c r="H32" s="287" t="str">
        <f>IF('A _Pr'!AJ31="","",'A _Pr'!AJ31)</f>
        <v/>
      </c>
      <c r="I32" s="285" t="str">
        <f>IF('A _Pr'!AK31="","",'A _Pr'!AK31)</f>
        <v/>
      </c>
      <c r="J32" s="286" t="str">
        <f>IF('A _Pr'!AL31="","",'A _Pr'!AL31)</f>
        <v/>
      </c>
      <c r="K32" s="288" t="str">
        <f>IF('A _Pr'!AM31="","",'A _Pr'!AM31)</f>
        <v/>
      </c>
      <c r="L32" s="285" t="str">
        <f>IF('A _Pr'!AH72="","",'A _Pr'!AH72)</f>
        <v/>
      </c>
      <c r="M32" s="286" t="str">
        <f>IF('A _Pr'!AI72="","",'A _Pr'!AI72)</f>
        <v/>
      </c>
      <c r="N32" s="288" t="str">
        <f>IF('A _Pr'!AJ72="","",'A _Pr'!AJ72)</f>
        <v/>
      </c>
      <c r="O32" s="289" t="str">
        <f t="shared" si="1"/>
        <v/>
      </c>
      <c r="P32" s="288" t="str">
        <f t="shared" si="2"/>
        <v/>
      </c>
      <c r="Q32" s="372"/>
      <c r="R32" s="372"/>
      <c r="S32" s="372"/>
      <c r="T32" s="372"/>
      <c r="U32" s="372"/>
      <c r="V32" s="372"/>
      <c r="W32" s="372"/>
      <c r="X32" s="372"/>
      <c r="Y32" s="372"/>
      <c r="Z32" s="372"/>
      <c r="AA32" s="372"/>
      <c r="AB32" s="372"/>
    </row>
    <row r="33" spans="1:28" s="353" customFormat="1" ht="12.4" customHeight="1" x14ac:dyDescent="0.2">
      <c r="A33" s="282">
        <v>27</v>
      </c>
      <c r="B33" s="449" t="str">
        <f>IF('A _Pr'!B$32="","",'A _Pr'!B$32)</f>
        <v/>
      </c>
      <c r="C33" s="283" t="str">
        <f>IF('A _Pr'!C$32="","",'A _Pr'!C$32)</f>
        <v/>
      </c>
      <c r="D33" s="288" t="str">
        <f>IF('A _Pr'!D$32="","",'A _Pr'!D$32)</f>
        <v/>
      </c>
      <c r="E33" s="285" t="str">
        <f>IF('A _Pr'!AH$32="","",'A _Pr'!AH$32)</f>
        <v/>
      </c>
      <c r="F33" s="286" t="str">
        <f>IF('A _Pr'!AI32="","",'A _Pr'!AI32)</f>
        <v/>
      </c>
      <c r="G33" s="286" t="str">
        <f t="shared" si="0"/>
        <v/>
      </c>
      <c r="H33" s="287" t="str">
        <f>IF('A _Pr'!AJ32="","",'A _Pr'!AJ32)</f>
        <v/>
      </c>
      <c r="I33" s="285" t="str">
        <f>IF('A _Pr'!AK32="","",'A _Pr'!AK32)</f>
        <v/>
      </c>
      <c r="J33" s="286" t="str">
        <f>IF('A _Pr'!AL32="","",'A _Pr'!AL32)</f>
        <v/>
      </c>
      <c r="K33" s="288" t="str">
        <f>IF('A _Pr'!AM32="","",'A _Pr'!AM32)</f>
        <v/>
      </c>
      <c r="L33" s="285" t="str">
        <f>IF('A _Pr'!AH73="","",'A _Pr'!AH73)</f>
        <v/>
      </c>
      <c r="M33" s="286" t="str">
        <f>IF('A _Pr'!AI73="","",'A _Pr'!AI73)</f>
        <v/>
      </c>
      <c r="N33" s="288" t="str">
        <f>IF('A _Pr'!AJ73="","",'A _Pr'!AJ73)</f>
        <v/>
      </c>
      <c r="O33" s="289" t="str">
        <f t="shared" si="1"/>
        <v/>
      </c>
      <c r="P33" s="288" t="str">
        <f t="shared" si="2"/>
        <v/>
      </c>
      <c r="Q33" s="372"/>
      <c r="R33" s="372"/>
      <c r="S33" s="372"/>
      <c r="T33" s="372"/>
      <c r="U33" s="372"/>
      <c r="V33" s="372"/>
      <c r="W33" s="372"/>
      <c r="X33" s="372"/>
      <c r="Y33" s="372"/>
      <c r="Z33" s="372"/>
      <c r="AA33" s="372"/>
      <c r="AB33" s="372"/>
    </row>
    <row r="34" spans="1:28" s="353" customFormat="1" ht="12.4" customHeight="1" x14ac:dyDescent="0.2">
      <c r="A34" s="282">
        <v>28</v>
      </c>
      <c r="B34" s="449" t="str">
        <f>IF('A _Pr'!B$33="","",'A _Pr'!B$33)</f>
        <v/>
      </c>
      <c r="C34" s="283" t="str">
        <f>IF('A _Pr'!C$33="","",'A _Pr'!C$33)</f>
        <v/>
      </c>
      <c r="D34" s="288" t="str">
        <f>IF('A _Pr'!D$33="","",'A _Pr'!D$33)</f>
        <v/>
      </c>
      <c r="E34" s="285" t="str">
        <f>IF('A _Pr'!AH$33="","",'A _Pr'!AH$33)</f>
        <v/>
      </c>
      <c r="F34" s="286" t="str">
        <f>IF('A _Pr'!AI33="","",'A _Pr'!AI33)</f>
        <v/>
      </c>
      <c r="G34" s="286" t="str">
        <f t="shared" si="0"/>
        <v/>
      </c>
      <c r="H34" s="287" t="str">
        <f>IF('A _Pr'!AJ33="","",'A _Pr'!AJ33)</f>
        <v/>
      </c>
      <c r="I34" s="285" t="str">
        <f>IF('A _Pr'!AK33="","",'A _Pr'!AK33)</f>
        <v/>
      </c>
      <c r="J34" s="286" t="str">
        <f>IF('A _Pr'!AL33="","",'A _Pr'!AL33)</f>
        <v/>
      </c>
      <c r="K34" s="288" t="str">
        <f>IF('A _Pr'!AM33="","",'A _Pr'!AM33)</f>
        <v/>
      </c>
      <c r="L34" s="285" t="str">
        <f>IF('A _Pr'!AH74="","",'A _Pr'!AH74)</f>
        <v/>
      </c>
      <c r="M34" s="286" t="str">
        <f>IF('A _Pr'!AI74="","",'A _Pr'!AI74)</f>
        <v/>
      </c>
      <c r="N34" s="288" t="str">
        <f>IF('A _Pr'!AJ74="","",'A _Pr'!AJ74)</f>
        <v/>
      </c>
      <c r="O34" s="289" t="str">
        <f t="shared" si="1"/>
        <v/>
      </c>
      <c r="P34" s="288" t="str">
        <f t="shared" si="2"/>
        <v/>
      </c>
      <c r="Q34" s="372"/>
      <c r="R34" s="372"/>
      <c r="S34" s="372"/>
      <c r="T34" s="372"/>
      <c r="U34" s="372"/>
      <c r="V34" s="372"/>
      <c r="W34" s="372"/>
      <c r="X34" s="372"/>
      <c r="Y34" s="372"/>
      <c r="Z34" s="372"/>
      <c r="AA34" s="372"/>
      <c r="AB34" s="372"/>
    </row>
    <row r="35" spans="1:28" s="353" customFormat="1" ht="12.4" customHeight="1" x14ac:dyDescent="0.2">
      <c r="A35" s="291">
        <v>29</v>
      </c>
      <c r="B35" s="450" t="str">
        <f>IF('A _Pr'!B$34="","",'A _Pr'!B$34)</f>
        <v/>
      </c>
      <c r="C35" s="292" t="str">
        <f>IF('A _Pr'!C$34="","",'A _Pr'!C$34)</f>
        <v/>
      </c>
      <c r="D35" s="298" t="str">
        <f>IF('A _Pr'!D$34="","",'A _Pr'!D$34)</f>
        <v/>
      </c>
      <c r="E35" s="294" t="str">
        <f>IF('A _Pr'!AH$34="","",'A _Pr'!AH$34)</f>
        <v/>
      </c>
      <c r="F35" s="295" t="str">
        <f>IF('A _Pr'!AI34="","",'A _Pr'!AI34)</f>
        <v/>
      </c>
      <c r="G35" s="295" t="str">
        <f t="shared" si="0"/>
        <v/>
      </c>
      <c r="H35" s="296" t="str">
        <f>IF('A _Pr'!AJ34="","",'A _Pr'!AJ34)</f>
        <v/>
      </c>
      <c r="I35" s="297" t="str">
        <f>IF('A _Pr'!AK34="","",'A _Pr'!AK34)</f>
        <v/>
      </c>
      <c r="J35" s="295" t="str">
        <f>IF('A _Pr'!AL34="","",'A _Pr'!AL34)</f>
        <v/>
      </c>
      <c r="K35" s="298" t="str">
        <f>IF('A _Pr'!AM34="","",'A _Pr'!AM34)</f>
        <v/>
      </c>
      <c r="L35" s="297" t="str">
        <f>IF('A _Pr'!AH75="","",'A _Pr'!AH75)</f>
        <v/>
      </c>
      <c r="M35" s="295" t="str">
        <f>IF('A _Pr'!AI75="","",'A _Pr'!AI75)</f>
        <v/>
      </c>
      <c r="N35" s="298" t="str">
        <f>IF('A _Pr'!AJ75="","",'A _Pr'!AJ75)</f>
        <v/>
      </c>
      <c r="O35" s="299" t="str">
        <f t="shared" si="1"/>
        <v/>
      </c>
      <c r="P35" s="298" t="str">
        <f t="shared" si="2"/>
        <v/>
      </c>
      <c r="Q35" s="372"/>
      <c r="R35" s="372"/>
      <c r="S35" s="372"/>
      <c r="T35" s="372"/>
      <c r="U35" s="372"/>
      <c r="V35" s="372"/>
      <c r="W35" s="372"/>
      <c r="X35" s="372"/>
      <c r="Y35" s="372"/>
      <c r="Z35" s="372"/>
      <c r="AA35" s="372"/>
      <c r="AB35" s="372"/>
    </row>
    <row r="36" spans="1:28" ht="4.5" customHeight="1" thickBot="1" x14ac:dyDescent="0.25">
      <c r="B36" s="301"/>
      <c r="C36" s="301"/>
      <c r="D36" s="302"/>
      <c r="E36" s="303"/>
      <c r="F36" s="303" t="str">
        <f>IF('A _Pr'!AI35="","",'A _Pr'!AI35)</f>
        <v/>
      </c>
      <c r="G36" s="303"/>
      <c r="H36" s="304"/>
      <c r="I36" s="303"/>
      <c r="J36" s="303"/>
      <c r="K36" s="305"/>
      <c r="L36" s="301"/>
    </row>
    <row r="37" spans="1:28" ht="22.5" customHeight="1" thickBot="1" x14ac:dyDescent="0.25">
      <c r="E37" s="307" t="str">
        <f>IF('A _Pr'!AH40="","",'A _Pr'!AH40)</f>
        <v/>
      </c>
      <c r="F37" s="308" t="str">
        <f>IF('A _Pr'!AI40="","",'A _Pr'!AI40)</f>
        <v/>
      </c>
      <c r="G37" s="308" t="str">
        <f>IF(COUNT(G7:G35)=0,"",SUM(G7:G35))</f>
        <v/>
      </c>
      <c r="H37" s="309" t="str">
        <f>IF('A _Pr'!AJ40="","",'A _Pr'!AJ40)</f>
        <v/>
      </c>
      <c r="I37" s="411" t="str">
        <f>IF('A _Pr'!AK40="","",'A _Pr'!AK40)</f>
        <v/>
      </c>
      <c r="J37" s="412" t="str">
        <f>IF('A _Pr'!AL40="","",'A _Pr'!AL40)</f>
        <v/>
      </c>
      <c r="K37" s="413" t="str">
        <f>IF('A _Pr'!AM40="","",'A _Pr'!AM40)</f>
        <v/>
      </c>
      <c r="L37" s="310" t="str">
        <f>IF('A _Pr'!AH76="","",'A _Pr'!AH76)</f>
        <v/>
      </c>
      <c r="M37" s="311" t="str">
        <f>IF('A _Pr'!AI76="","",'A _Pr'!AI76)</f>
        <v/>
      </c>
      <c r="N37" s="312" t="str">
        <f>IF('A _Pr'!AJ76="","",'A _Pr'!AJ76)</f>
        <v/>
      </c>
      <c r="O37" s="414" t="str">
        <f>IF(OR(E37="",L37=""),"",IF(E37=0,"",L37/E37))</f>
        <v/>
      </c>
    </row>
    <row r="38" spans="1:28" s="302" customFormat="1" x14ac:dyDescent="0.2">
      <c r="E38" s="314" t="str">
        <f>IF(A!AH37="","",A!AH37)</f>
        <v/>
      </c>
      <c r="F38" s="314" t="str">
        <f>IF(A!AI37="","",A!AI37)</f>
        <v/>
      </c>
      <c r="G38" s="313" t="str">
        <f>IF(A!AJ37="","",A!AJ37)</f>
        <v/>
      </c>
      <c r="H38" s="314" t="str">
        <f>IF(A!AK37="","",A!AK37)</f>
        <v/>
      </c>
      <c r="I38" s="314" t="str">
        <f>IF(A!AL37="","",A!AL37)</f>
        <v/>
      </c>
      <c r="J38" s="313" t="str">
        <f>IF(A!AM37="","",A!AM37)</f>
        <v/>
      </c>
      <c r="P38" s="315"/>
    </row>
    <row r="39" spans="1:28" s="302" customFormat="1" x14ac:dyDescent="0.2">
      <c r="D39" s="317" t="s">
        <v>114</v>
      </c>
      <c r="E39" s="314">
        <f>SUM(E$7:E$35)</f>
        <v>0</v>
      </c>
      <c r="F39" s="314">
        <f t="shared" ref="F39:N39" si="3">SUM(F$7:F$35)</f>
        <v>0</v>
      </c>
      <c r="G39" s="314">
        <f t="shared" si="3"/>
        <v>0</v>
      </c>
      <c r="H39" s="314">
        <f t="shared" si="3"/>
        <v>0</v>
      </c>
      <c r="I39" s="314">
        <f t="shared" si="3"/>
        <v>0</v>
      </c>
      <c r="J39" s="314">
        <f t="shared" si="3"/>
        <v>0</v>
      </c>
      <c r="K39" s="314">
        <f t="shared" si="3"/>
        <v>0</v>
      </c>
      <c r="L39" s="314">
        <f t="shared" si="3"/>
        <v>0</v>
      </c>
      <c r="M39" s="314">
        <f t="shared" si="3"/>
        <v>0</v>
      </c>
      <c r="N39" s="314">
        <f t="shared" si="3"/>
        <v>0</v>
      </c>
      <c r="P39" s="315"/>
    </row>
    <row r="40" spans="1:28" s="302" customFormat="1" x14ac:dyDescent="0.2">
      <c r="D40" s="317" t="s">
        <v>115</v>
      </c>
      <c r="E40" s="319" t="str">
        <f>IF(E39=0,"",AVERAGE(E$7:E$35))</f>
        <v/>
      </c>
      <c r="F40" s="319" t="str">
        <f t="shared" ref="F40:N40" si="4">IF(F39=0,"",AVERAGE(F$7:F$35))</f>
        <v/>
      </c>
      <c r="G40" s="319" t="str">
        <f t="shared" si="4"/>
        <v/>
      </c>
      <c r="H40" s="319" t="str">
        <f t="shared" si="4"/>
        <v/>
      </c>
      <c r="I40" s="319" t="str">
        <f t="shared" si="4"/>
        <v/>
      </c>
      <c r="J40" s="319" t="str">
        <f t="shared" si="4"/>
        <v/>
      </c>
      <c r="K40" s="319" t="str">
        <f t="shared" si="4"/>
        <v/>
      </c>
      <c r="L40" s="319" t="str">
        <f t="shared" si="4"/>
        <v/>
      </c>
      <c r="M40" s="319" t="str">
        <f t="shared" si="4"/>
        <v/>
      </c>
      <c r="N40" s="319" t="str">
        <f t="shared" si="4"/>
        <v/>
      </c>
      <c r="P40" s="315"/>
    </row>
    <row r="41" spans="1:28" x14ac:dyDescent="0.2">
      <c r="D41" s="317" t="s">
        <v>116</v>
      </c>
      <c r="E41" s="319" t="str">
        <f>IF(E39=0,"",STDEV(E$7:E$35))</f>
        <v/>
      </c>
      <c r="F41" s="319" t="str">
        <f t="shared" ref="F41:N41" si="5">IF(F39=0,"",STDEV(F$7:F$35))</f>
        <v/>
      </c>
      <c r="G41" s="319" t="str">
        <f t="shared" si="5"/>
        <v/>
      </c>
      <c r="H41" s="319" t="str">
        <f t="shared" si="5"/>
        <v/>
      </c>
      <c r="I41" s="319" t="str">
        <f t="shared" si="5"/>
        <v/>
      </c>
      <c r="J41" s="319" t="str">
        <f t="shared" si="5"/>
        <v/>
      </c>
      <c r="K41" s="319" t="str">
        <f t="shared" si="5"/>
        <v/>
      </c>
      <c r="L41" s="319" t="str">
        <f t="shared" si="5"/>
        <v/>
      </c>
      <c r="M41" s="319" t="str">
        <f t="shared" si="5"/>
        <v/>
      </c>
      <c r="N41" s="319" t="str">
        <f t="shared" si="5"/>
        <v/>
      </c>
    </row>
    <row r="42" spans="1:28" x14ac:dyDescent="0.2">
      <c r="D42" s="317" t="s">
        <v>117</v>
      </c>
      <c r="E42" s="314">
        <f>MAX(E$7:E$35)</f>
        <v>0</v>
      </c>
      <c r="F42" s="314">
        <f t="shared" ref="F42:N42" si="6">MAX(F$7:F$35)</f>
        <v>0</v>
      </c>
      <c r="G42" s="314">
        <f t="shared" si="6"/>
        <v>0</v>
      </c>
      <c r="H42" s="314">
        <f t="shared" si="6"/>
        <v>0</v>
      </c>
      <c r="I42" s="314">
        <f t="shared" si="6"/>
        <v>0</v>
      </c>
      <c r="J42" s="314">
        <f t="shared" si="6"/>
        <v>0</v>
      </c>
      <c r="K42" s="314">
        <f t="shared" si="6"/>
        <v>0</v>
      </c>
      <c r="L42" s="314">
        <f t="shared" si="6"/>
        <v>0</v>
      </c>
      <c r="M42" s="314">
        <f t="shared" si="6"/>
        <v>0</v>
      </c>
      <c r="N42" s="314">
        <f t="shared" si="6"/>
        <v>0</v>
      </c>
    </row>
    <row r="43" spans="1:28" x14ac:dyDescent="0.2">
      <c r="D43" s="317" t="s">
        <v>118</v>
      </c>
      <c r="E43" s="314">
        <f>MIN(E$7:E$35)</f>
        <v>0</v>
      </c>
      <c r="F43" s="314">
        <f t="shared" ref="F43:N43" si="7">MIN(F$7:F$35)</f>
        <v>0</v>
      </c>
      <c r="G43" s="314">
        <f t="shared" si="7"/>
        <v>0</v>
      </c>
      <c r="H43" s="314">
        <f t="shared" si="7"/>
        <v>0</v>
      </c>
      <c r="I43" s="314">
        <f t="shared" si="7"/>
        <v>0</v>
      </c>
      <c r="J43" s="314">
        <f t="shared" si="7"/>
        <v>0</v>
      </c>
      <c r="K43" s="314">
        <f t="shared" si="7"/>
        <v>0</v>
      </c>
      <c r="L43" s="314">
        <f t="shared" si="7"/>
        <v>0</v>
      </c>
      <c r="M43" s="314">
        <f t="shared" si="7"/>
        <v>0</v>
      </c>
      <c r="N43" s="314">
        <f t="shared" si="7"/>
        <v>0</v>
      </c>
    </row>
    <row r="44" spans="1:28" x14ac:dyDescent="0.2">
      <c r="D44" s="317" t="s">
        <v>119</v>
      </c>
      <c r="E44" s="319" t="str">
        <f>IF(E39=0,"",E41*100/E40)</f>
        <v/>
      </c>
      <c r="F44" s="319" t="str">
        <f t="shared" ref="F44:N44" si="8">IF(F39=0,"",F41*100/F40)</f>
        <v/>
      </c>
      <c r="G44" s="319" t="str">
        <f t="shared" si="8"/>
        <v/>
      </c>
      <c r="H44" s="319" t="str">
        <f t="shared" si="8"/>
        <v/>
      </c>
      <c r="I44" s="319" t="str">
        <f t="shared" si="8"/>
        <v/>
      </c>
      <c r="J44" s="319" t="str">
        <f t="shared" si="8"/>
        <v/>
      </c>
      <c r="K44" s="319" t="str">
        <f t="shared" si="8"/>
        <v/>
      </c>
      <c r="L44" s="319" t="str">
        <f t="shared" si="8"/>
        <v/>
      </c>
      <c r="M44" s="319" t="str">
        <f t="shared" si="8"/>
        <v/>
      </c>
      <c r="N44" s="319" t="str">
        <f t="shared" si="8"/>
        <v/>
      </c>
    </row>
    <row r="45" spans="1:28" ht="33.75" x14ac:dyDescent="0.2">
      <c r="D45" s="254"/>
      <c r="E45" s="320" t="s">
        <v>94</v>
      </c>
      <c r="F45" s="320" t="s">
        <v>95</v>
      </c>
      <c r="G45" s="320" t="s">
        <v>146</v>
      </c>
      <c r="H45" s="321" t="s">
        <v>231</v>
      </c>
      <c r="I45" s="320" t="s">
        <v>127</v>
      </c>
      <c r="J45" s="320" t="s">
        <v>128</v>
      </c>
      <c r="K45" s="321" t="s">
        <v>233</v>
      </c>
      <c r="L45" s="320" t="s">
        <v>232</v>
      </c>
      <c r="M45" s="320" t="s">
        <v>144</v>
      </c>
      <c r="N45" s="321" t="s">
        <v>234</v>
      </c>
    </row>
    <row r="47" spans="1:28" x14ac:dyDescent="0.2">
      <c r="D47" s="317" t="s">
        <v>131</v>
      </c>
      <c r="E47" s="323" t="str">
        <f>IF(E39=0,"",E40+E41)</f>
        <v/>
      </c>
      <c r="F47" s="323" t="str">
        <f t="shared" ref="F47:N47" si="9">IF(F39=0,"",F40+F41)</f>
        <v/>
      </c>
      <c r="G47" s="323" t="str">
        <f t="shared" si="9"/>
        <v/>
      </c>
      <c r="H47" s="323" t="str">
        <f t="shared" si="9"/>
        <v/>
      </c>
      <c r="I47" s="323" t="str">
        <f t="shared" si="9"/>
        <v/>
      </c>
      <c r="J47" s="323" t="str">
        <f t="shared" si="9"/>
        <v/>
      </c>
      <c r="K47" s="323" t="str">
        <f t="shared" si="9"/>
        <v/>
      </c>
      <c r="L47" s="323" t="str">
        <f t="shared" si="9"/>
        <v/>
      </c>
      <c r="M47" s="323" t="str">
        <f t="shared" si="9"/>
        <v/>
      </c>
      <c r="N47" s="323" t="str">
        <f t="shared" si="9"/>
        <v/>
      </c>
    </row>
    <row r="48" spans="1:28" x14ac:dyDescent="0.2">
      <c r="D48" s="317" t="s">
        <v>132</v>
      </c>
      <c r="E48" s="323" t="str">
        <f>IF(E39=0,"",E40-E41)</f>
        <v/>
      </c>
      <c r="F48" s="323" t="str">
        <f t="shared" ref="F48:N48" si="10">IF(F39=0,"",F40-F41)</f>
        <v/>
      </c>
      <c r="G48" s="323" t="str">
        <f t="shared" si="10"/>
        <v/>
      </c>
      <c r="H48" s="323" t="str">
        <f t="shared" si="10"/>
        <v/>
      </c>
      <c r="I48" s="323" t="str">
        <f t="shared" si="10"/>
        <v/>
      </c>
      <c r="J48" s="323" t="str">
        <f t="shared" si="10"/>
        <v/>
      </c>
      <c r="K48" s="323" t="str">
        <f t="shared" si="10"/>
        <v/>
      </c>
      <c r="L48" s="323" t="str">
        <f t="shared" si="10"/>
        <v/>
      </c>
      <c r="M48" s="323" t="str">
        <f t="shared" si="10"/>
        <v/>
      </c>
      <c r="N48" s="323" t="str">
        <f t="shared" si="10"/>
        <v/>
      </c>
    </row>
    <row r="49" spans="1:14" x14ac:dyDescent="0.2">
      <c r="D49" s="317" t="s">
        <v>133</v>
      </c>
      <c r="E49" s="324">
        <v>0</v>
      </c>
      <c r="F49" s="324">
        <v>0</v>
      </c>
      <c r="G49" s="324">
        <v>0</v>
      </c>
      <c r="H49" s="324">
        <v>0</v>
      </c>
      <c r="I49" s="324">
        <v>0</v>
      </c>
      <c r="J49" s="324">
        <v>0</v>
      </c>
      <c r="K49" s="324">
        <v>0</v>
      </c>
      <c r="L49" s="324">
        <v>0</v>
      </c>
      <c r="M49" s="324">
        <v>0</v>
      </c>
      <c r="N49" s="324">
        <v>0</v>
      </c>
    </row>
    <row r="51" spans="1:14" x14ac:dyDescent="0.2">
      <c r="E51" s="306"/>
      <c r="F51" s="306"/>
      <c r="G51" s="306"/>
      <c r="H51" s="306"/>
      <c r="I51" s="306"/>
      <c r="J51" s="306"/>
      <c r="K51" s="306"/>
      <c r="L51" s="306"/>
      <c r="M51" s="306"/>
      <c r="N51" s="306"/>
    </row>
    <row r="52" spans="1:14" ht="24" x14ac:dyDescent="0.2">
      <c r="A52" s="268" t="s">
        <v>0</v>
      </c>
      <c r="B52" s="269" t="s">
        <v>134</v>
      </c>
      <c r="C52" s="270" t="s">
        <v>166</v>
      </c>
      <c r="D52" s="271" t="s">
        <v>130</v>
      </c>
      <c r="E52" s="399" t="s">
        <v>136</v>
      </c>
      <c r="F52" s="400" t="s">
        <v>137</v>
      </c>
      <c r="G52" s="401" t="s">
        <v>147</v>
      </c>
      <c r="H52" s="402" t="s">
        <v>139</v>
      </c>
      <c r="I52" s="399" t="s">
        <v>135</v>
      </c>
      <c r="J52" s="400" t="s">
        <v>140</v>
      </c>
      <c r="K52" s="402" t="s">
        <v>141</v>
      </c>
      <c r="L52" s="399" t="s">
        <v>142</v>
      </c>
      <c r="M52" s="400" t="s">
        <v>143</v>
      </c>
      <c r="N52" s="402" t="s">
        <v>139</v>
      </c>
    </row>
    <row r="53" spans="1:14" x14ac:dyDescent="0.2">
      <c r="A53" s="273">
        <v>1</v>
      </c>
      <c r="B53" s="447" t="str">
        <f>IF(A!B$6="","",A!B$6)</f>
        <v/>
      </c>
      <c r="C53" s="274" t="str">
        <f>IF(A!C$6="","",A!C$6)</f>
        <v/>
      </c>
      <c r="D53" s="279" t="str">
        <f>IF('A _Pr'!D$6="","",'A _Pr'!D$6)</f>
        <v/>
      </c>
      <c r="E53" s="332" t="str">
        <f t="shared" ref="E53:H79" si="11">IF(E7="","",IF(E7&gt;E$47,"A",IF(E7&gt;E$48,"B","C")))</f>
        <v/>
      </c>
      <c r="F53" s="274" t="str">
        <f t="shared" si="11"/>
        <v/>
      </c>
      <c r="G53" s="274" t="str">
        <f t="shared" si="11"/>
        <v/>
      </c>
      <c r="H53" s="279" t="str">
        <f t="shared" si="11"/>
        <v/>
      </c>
      <c r="I53" s="332" t="str">
        <f t="shared" ref="I53:N53" si="12">IF(I7="","",IF(I7&gt;I$47,"A",IF(I7&gt;I$48,"B","C")))</f>
        <v/>
      </c>
      <c r="J53" s="274" t="str">
        <f t="shared" si="12"/>
        <v/>
      </c>
      <c r="K53" s="279" t="str">
        <f t="shared" si="12"/>
        <v/>
      </c>
      <c r="L53" s="332" t="str">
        <f t="shared" si="12"/>
        <v/>
      </c>
      <c r="M53" s="274" t="str">
        <f t="shared" si="12"/>
        <v/>
      </c>
      <c r="N53" s="279" t="str">
        <f t="shared" si="12"/>
        <v/>
      </c>
    </row>
    <row r="54" spans="1:14" x14ac:dyDescent="0.2">
      <c r="A54" s="282">
        <v>2</v>
      </c>
      <c r="B54" s="448" t="str">
        <f>IF(A!B$7="","",A!B$7)</f>
        <v/>
      </c>
      <c r="C54" s="283" t="str">
        <f>IF(A!C$7="","",A!C$7)</f>
        <v/>
      </c>
      <c r="D54" s="288" t="str">
        <f>IF('A _Pr'!D$7="","",'A _Pr'!D$7)</f>
        <v/>
      </c>
      <c r="E54" s="333" t="str">
        <f t="shared" si="11"/>
        <v/>
      </c>
      <c r="F54" s="283" t="str">
        <f t="shared" si="11"/>
        <v/>
      </c>
      <c r="G54" s="283" t="str">
        <f t="shared" si="11"/>
        <v/>
      </c>
      <c r="H54" s="288" t="str">
        <f t="shared" si="11"/>
        <v/>
      </c>
      <c r="I54" s="333" t="str">
        <f t="shared" ref="I54:N54" si="13">IF(I8="","",IF(I8&gt;I$47,"A",IF(I8&gt;I$48,"B","C")))</f>
        <v/>
      </c>
      <c r="J54" s="283" t="str">
        <f t="shared" si="13"/>
        <v/>
      </c>
      <c r="K54" s="288" t="str">
        <f t="shared" si="13"/>
        <v/>
      </c>
      <c r="L54" s="333" t="str">
        <f t="shared" si="13"/>
        <v/>
      </c>
      <c r="M54" s="283" t="str">
        <f t="shared" si="13"/>
        <v/>
      </c>
      <c r="N54" s="288" t="str">
        <f t="shared" si="13"/>
        <v/>
      </c>
    </row>
    <row r="55" spans="1:14" x14ac:dyDescent="0.2">
      <c r="A55" s="282">
        <v>3</v>
      </c>
      <c r="B55" s="448" t="str">
        <f>IF(A!B$8="","",A!B$8)</f>
        <v/>
      </c>
      <c r="C55" s="283" t="str">
        <f>IF(A!C$8="","",A!C$8)</f>
        <v/>
      </c>
      <c r="D55" s="288" t="str">
        <f>IF('A _Pr'!D$8="","",'A _Pr'!D$8)</f>
        <v/>
      </c>
      <c r="E55" s="333" t="str">
        <f t="shared" si="11"/>
        <v/>
      </c>
      <c r="F55" s="283" t="str">
        <f t="shared" si="11"/>
        <v/>
      </c>
      <c r="G55" s="283" t="str">
        <f t="shared" si="11"/>
        <v/>
      </c>
      <c r="H55" s="288" t="str">
        <f t="shared" si="11"/>
        <v/>
      </c>
      <c r="I55" s="333" t="str">
        <f t="shared" ref="I55:N55" si="14">IF(I9="","",IF(I9&gt;I$47,"A",IF(I9&gt;I$48,"B","C")))</f>
        <v/>
      </c>
      <c r="J55" s="283" t="str">
        <f t="shared" si="14"/>
        <v/>
      </c>
      <c r="K55" s="288" t="str">
        <f t="shared" si="14"/>
        <v/>
      </c>
      <c r="L55" s="333" t="str">
        <f t="shared" si="14"/>
        <v/>
      </c>
      <c r="M55" s="283" t="str">
        <f t="shared" si="14"/>
        <v/>
      </c>
      <c r="N55" s="288" t="str">
        <f t="shared" si="14"/>
        <v/>
      </c>
    </row>
    <row r="56" spans="1:14" x14ac:dyDescent="0.2">
      <c r="A56" s="282">
        <v>4</v>
      </c>
      <c r="B56" s="448" t="str">
        <f>IF(A!B$9="","",A!B$9)</f>
        <v/>
      </c>
      <c r="C56" s="283" t="str">
        <f>IF(A!C$9="","",A!C$9)</f>
        <v/>
      </c>
      <c r="D56" s="288" t="str">
        <f>IF('A _Pr'!D$9="","",'A _Pr'!D$9)</f>
        <v/>
      </c>
      <c r="E56" s="333" t="str">
        <f t="shared" si="11"/>
        <v/>
      </c>
      <c r="F56" s="283" t="str">
        <f t="shared" si="11"/>
        <v/>
      </c>
      <c r="G56" s="283" t="str">
        <f t="shared" si="11"/>
        <v/>
      </c>
      <c r="H56" s="288" t="str">
        <f t="shared" si="11"/>
        <v/>
      </c>
      <c r="I56" s="333" t="str">
        <f t="shared" ref="I56:N56" si="15">IF(I10="","",IF(I10&gt;I$47,"A",IF(I10&gt;I$48,"B","C")))</f>
        <v/>
      </c>
      <c r="J56" s="283" t="str">
        <f t="shared" si="15"/>
        <v/>
      </c>
      <c r="K56" s="288" t="str">
        <f t="shared" si="15"/>
        <v/>
      </c>
      <c r="L56" s="333" t="str">
        <f t="shared" si="15"/>
        <v/>
      </c>
      <c r="M56" s="283" t="str">
        <f t="shared" si="15"/>
        <v/>
      </c>
      <c r="N56" s="288" t="str">
        <f t="shared" si="15"/>
        <v/>
      </c>
    </row>
    <row r="57" spans="1:14" x14ac:dyDescent="0.2">
      <c r="A57" s="282">
        <v>5</v>
      </c>
      <c r="B57" s="448" t="str">
        <f>IF(A!B$10="","",A!B$10)</f>
        <v/>
      </c>
      <c r="C57" s="283" t="str">
        <f>IF(A!C$10="","",A!C$10)</f>
        <v/>
      </c>
      <c r="D57" s="288" t="str">
        <f>IF('A _Pr'!D$10="","",'A _Pr'!D$10)</f>
        <v/>
      </c>
      <c r="E57" s="333" t="str">
        <f t="shared" si="11"/>
        <v/>
      </c>
      <c r="F57" s="283" t="str">
        <f t="shared" si="11"/>
        <v/>
      </c>
      <c r="G57" s="283" t="str">
        <f t="shared" si="11"/>
        <v/>
      </c>
      <c r="H57" s="288" t="str">
        <f t="shared" si="11"/>
        <v/>
      </c>
      <c r="I57" s="333" t="str">
        <f t="shared" ref="I57:N57" si="16">IF(I11="","",IF(I11&gt;I$47,"A",IF(I11&gt;I$48,"B","C")))</f>
        <v/>
      </c>
      <c r="J57" s="283" t="str">
        <f t="shared" si="16"/>
        <v/>
      </c>
      <c r="K57" s="288" t="str">
        <f t="shared" si="16"/>
        <v/>
      </c>
      <c r="L57" s="333" t="str">
        <f t="shared" si="16"/>
        <v/>
      </c>
      <c r="M57" s="283" t="str">
        <f t="shared" si="16"/>
        <v/>
      </c>
      <c r="N57" s="288" t="str">
        <f t="shared" si="16"/>
        <v/>
      </c>
    </row>
    <row r="58" spans="1:14" x14ac:dyDescent="0.2">
      <c r="A58" s="282">
        <v>6</v>
      </c>
      <c r="B58" s="448" t="str">
        <f>IF(A!B$11="","",A!B$11)</f>
        <v/>
      </c>
      <c r="C58" s="283" t="str">
        <f>IF(A!C$11="","",A!C$11)</f>
        <v/>
      </c>
      <c r="D58" s="288" t="str">
        <f>IF('A _Pr'!D$11="","",'A _Pr'!D$11)</f>
        <v/>
      </c>
      <c r="E58" s="333" t="str">
        <f t="shared" si="11"/>
        <v/>
      </c>
      <c r="F58" s="283" t="str">
        <f t="shared" si="11"/>
        <v/>
      </c>
      <c r="G58" s="283" t="str">
        <f t="shared" si="11"/>
        <v/>
      </c>
      <c r="H58" s="288" t="str">
        <f t="shared" si="11"/>
        <v/>
      </c>
      <c r="I58" s="333" t="str">
        <f t="shared" ref="I58:N58" si="17">IF(I12="","",IF(I12&gt;I$47,"A",IF(I12&gt;I$48,"B","C")))</f>
        <v/>
      </c>
      <c r="J58" s="283" t="str">
        <f t="shared" si="17"/>
        <v/>
      </c>
      <c r="K58" s="288" t="str">
        <f t="shared" si="17"/>
        <v/>
      </c>
      <c r="L58" s="333" t="str">
        <f t="shared" si="17"/>
        <v/>
      </c>
      <c r="M58" s="283" t="str">
        <f t="shared" si="17"/>
        <v/>
      </c>
      <c r="N58" s="288" t="str">
        <f t="shared" si="17"/>
        <v/>
      </c>
    </row>
    <row r="59" spans="1:14" x14ac:dyDescent="0.2">
      <c r="A59" s="282">
        <v>7</v>
      </c>
      <c r="B59" s="448" t="str">
        <f>IF(A!B$12="","",A!B$12)</f>
        <v/>
      </c>
      <c r="C59" s="283" t="str">
        <f>IF(A!C$12="","",A!C$12)</f>
        <v/>
      </c>
      <c r="D59" s="288" t="str">
        <f>IF('A _Pr'!D$12="","",'A _Pr'!D$12)</f>
        <v/>
      </c>
      <c r="E59" s="333" t="str">
        <f t="shared" si="11"/>
        <v/>
      </c>
      <c r="F59" s="283" t="str">
        <f t="shared" si="11"/>
        <v/>
      </c>
      <c r="G59" s="283" t="str">
        <f t="shared" si="11"/>
        <v/>
      </c>
      <c r="H59" s="288" t="str">
        <f t="shared" si="11"/>
        <v/>
      </c>
      <c r="I59" s="333" t="str">
        <f t="shared" ref="I59:N59" si="18">IF(I13="","",IF(I13&gt;I$47,"A",IF(I13&gt;I$48,"B","C")))</f>
        <v/>
      </c>
      <c r="J59" s="283" t="str">
        <f t="shared" si="18"/>
        <v/>
      </c>
      <c r="K59" s="288" t="str">
        <f t="shared" si="18"/>
        <v/>
      </c>
      <c r="L59" s="333" t="str">
        <f t="shared" si="18"/>
        <v/>
      </c>
      <c r="M59" s="283" t="str">
        <f t="shared" si="18"/>
        <v/>
      </c>
      <c r="N59" s="288" t="str">
        <f t="shared" si="18"/>
        <v/>
      </c>
    </row>
    <row r="60" spans="1:14" x14ac:dyDescent="0.2">
      <c r="A60" s="282">
        <v>8</v>
      </c>
      <c r="B60" s="448" t="str">
        <f>IF(A!B$13="","",A!B$13)</f>
        <v/>
      </c>
      <c r="C60" s="283" t="str">
        <f>IF(A!C$13="","",A!C$13)</f>
        <v/>
      </c>
      <c r="D60" s="288" t="str">
        <f>IF('A _Pr'!D$13="","",'A _Pr'!D$13)</f>
        <v/>
      </c>
      <c r="E60" s="333" t="str">
        <f t="shared" si="11"/>
        <v/>
      </c>
      <c r="F60" s="283" t="str">
        <f t="shared" si="11"/>
        <v/>
      </c>
      <c r="G60" s="283" t="str">
        <f t="shared" si="11"/>
        <v/>
      </c>
      <c r="H60" s="288" t="str">
        <f t="shared" si="11"/>
        <v/>
      </c>
      <c r="I60" s="333" t="str">
        <f t="shared" ref="I60:N60" si="19">IF(I14="","",IF(I14&gt;I$47,"A",IF(I14&gt;I$48,"B","C")))</f>
        <v/>
      </c>
      <c r="J60" s="283" t="str">
        <f t="shared" si="19"/>
        <v/>
      </c>
      <c r="K60" s="288" t="str">
        <f t="shared" si="19"/>
        <v/>
      </c>
      <c r="L60" s="333" t="str">
        <f t="shared" si="19"/>
        <v/>
      </c>
      <c r="M60" s="283" t="str">
        <f t="shared" si="19"/>
        <v/>
      </c>
      <c r="N60" s="288" t="str">
        <f t="shared" si="19"/>
        <v/>
      </c>
    </row>
    <row r="61" spans="1:14" x14ac:dyDescent="0.2">
      <c r="A61" s="282">
        <v>9</v>
      </c>
      <c r="B61" s="448" t="str">
        <f>IF(A!B$14="","",A!B$14)</f>
        <v/>
      </c>
      <c r="C61" s="283" t="str">
        <f>IF(A!C$14="","",A!C$14)</f>
        <v/>
      </c>
      <c r="D61" s="288" t="str">
        <f>IF('A _Pr'!D$14="","",'A _Pr'!D$14)</f>
        <v/>
      </c>
      <c r="E61" s="333" t="str">
        <f t="shared" si="11"/>
        <v/>
      </c>
      <c r="F61" s="283" t="str">
        <f t="shared" si="11"/>
        <v/>
      </c>
      <c r="G61" s="283" t="str">
        <f t="shared" si="11"/>
        <v/>
      </c>
      <c r="H61" s="288" t="str">
        <f t="shared" si="11"/>
        <v/>
      </c>
      <c r="I61" s="333" t="str">
        <f t="shared" ref="I61:N61" si="20">IF(I15="","",IF(I15&gt;I$47,"A",IF(I15&gt;I$48,"B","C")))</f>
        <v/>
      </c>
      <c r="J61" s="283" t="str">
        <f t="shared" si="20"/>
        <v/>
      </c>
      <c r="K61" s="288" t="str">
        <f t="shared" si="20"/>
        <v/>
      </c>
      <c r="L61" s="333" t="str">
        <f t="shared" si="20"/>
        <v/>
      </c>
      <c r="M61" s="283" t="str">
        <f t="shared" si="20"/>
        <v/>
      </c>
      <c r="N61" s="288" t="str">
        <f t="shared" si="20"/>
        <v/>
      </c>
    </row>
    <row r="62" spans="1:14" x14ac:dyDescent="0.2">
      <c r="A62" s="282">
        <v>10</v>
      </c>
      <c r="B62" s="448" t="str">
        <f>IF(A!B$15="","",A!B$15)</f>
        <v/>
      </c>
      <c r="C62" s="283" t="str">
        <f>IF(A!C$15="","",A!C$15)</f>
        <v/>
      </c>
      <c r="D62" s="288" t="str">
        <f>IF('A _Pr'!D$15="","",'A _Pr'!D$15)</f>
        <v/>
      </c>
      <c r="E62" s="333" t="str">
        <f t="shared" si="11"/>
        <v/>
      </c>
      <c r="F62" s="283" t="str">
        <f t="shared" si="11"/>
        <v/>
      </c>
      <c r="G62" s="283" t="str">
        <f t="shared" si="11"/>
        <v/>
      </c>
      <c r="H62" s="288" t="str">
        <f t="shared" si="11"/>
        <v/>
      </c>
      <c r="I62" s="333" t="str">
        <f t="shared" ref="I62:N62" si="21">IF(I16="","",IF(I16&gt;I$47,"A",IF(I16&gt;I$48,"B","C")))</f>
        <v/>
      </c>
      <c r="J62" s="283" t="str">
        <f t="shared" si="21"/>
        <v/>
      </c>
      <c r="K62" s="288" t="str">
        <f t="shared" si="21"/>
        <v/>
      </c>
      <c r="L62" s="333" t="str">
        <f t="shared" si="21"/>
        <v/>
      </c>
      <c r="M62" s="283" t="str">
        <f t="shared" si="21"/>
        <v/>
      </c>
      <c r="N62" s="288" t="str">
        <f t="shared" si="21"/>
        <v/>
      </c>
    </row>
    <row r="63" spans="1:14" x14ac:dyDescent="0.2">
      <c r="A63" s="282">
        <v>11</v>
      </c>
      <c r="B63" s="448" t="str">
        <f>IF(A!B$16="","",A!B$16)</f>
        <v/>
      </c>
      <c r="C63" s="283" t="str">
        <f>IF(A!C$16="","",A!C$16)</f>
        <v/>
      </c>
      <c r="D63" s="288" t="str">
        <f>IF('A _Pr'!D$16="","",'A _Pr'!D$16)</f>
        <v/>
      </c>
      <c r="E63" s="333" t="str">
        <f t="shared" si="11"/>
        <v/>
      </c>
      <c r="F63" s="283" t="str">
        <f t="shared" si="11"/>
        <v/>
      </c>
      <c r="G63" s="283" t="str">
        <f t="shared" si="11"/>
        <v/>
      </c>
      <c r="H63" s="288" t="str">
        <f t="shared" si="11"/>
        <v/>
      </c>
      <c r="I63" s="333" t="str">
        <f t="shared" ref="I63:N63" si="22">IF(I17="","",IF(I17&gt;I$47,"A",IF(I17&gt;I$48,"B","C")))</f>
        <v/>
      </c>
      <c r="J63" s="283" t="str">
        <f t="shared" si="22"/>
        <v/>
      </c>
      <c r="K63" s="288" t="str">
        <f t="shared" si="22"/>
        <v/>
      </c>
      <c r="L63" s="333" t="str">
        <f t="shared" si="22"/>
        <v/>
      </c>
      <c r="M63" s="283" t="str">
        <f t="shared" si="22"/>
        <v/>
      </c>
      <c r="N63" s="288" t="str">
        <f t="shared" si="22"/>
        <v/>
      </c>
    </row>
    <row r="64" spans="1:14" x14ac:dyDescent="0.2">
      <c r="A64" s="282">
        <v>12</v>
      </c>
      <c r="B64" s="448" t="str">
        <f>IF(A!B$17="","",A!B$17)</f>
        <v/>
      </c>
      <c r="C64" s="283" t="str">
        <f>IF(A!C$17="","",A!C$17)</f>
        <v/>
      </c>
      <c r="D64" s="288" t="str">
        <f>IF('A _Pr'!D$17="","",'A _Pr'!D$17)</f>
        <v/>
      </c>
      <c r="E64" s="333" t="str">
        <f t="shared" si="11"/>
        <v/>
      </c>
      <c r="F64" s="283" t="str">
        <f t="shared" si="11"/>
        <v/>
      </c>
      <c r="G64" s="283" t="str">
        <f t="shared" si="11"/>
        <v/>
      </c>
      <c r="H64" s="288" t="str">
        <f t="shared" si="11"/>
        <v/>
      </c>
      <c r="I64" s="333" t="str">
        <f t="shared" ref="I64:N64" si="23">IF(I18="","",IF(I18&gt;I$47,"A",IF(I18&gt;I$48,"B","C")))</f>
        <v/>
      </c>
      <c r="J64" s="283" t="str">
        <f t="shared" si="23"/>
        <v/>
      </c>
      <c r="K64" s="288" t="str">
        <f t="shared" si="23"/>
        <v/>
      </c>
      <c r="L64" s="333" t="str">
        <f t="shared" si="23"/>
        <v/>
      </c>
      <c r="M64" s="283" t="str">
        <f t="shared" si="23"/>
        <v/>
      </c>
      <c r="N64" s="288" t="str">
        <f t="shared" si="23"/>
        <v/>
      </c>
    </row>
    <row r="65" spans="1:14" x14ac:dyDescent="0.2">
      <c r="A65" s="282">
        <v>13</v>
      </c>
      <c r="B65" s="448" t="str">
        <f>IF(A!B$18="","",A!B$18)</f>
        <v/>
      </c>
      <c r="C65" s="283" t="str">
        <f>IF(A!C$18="","",A!C$18)</f>
        <v/>
      </c>
      <c r="D65" s="288" t="str">
        <f>IF('A _Pr'!D$18="","",'A _Pr'!D$18)</f>
        <v/>
      </c>
      <c r="E65" s="333" t="str">
        <f t="shared" si="11"/>
        <v/>
      </c>
      <c r="F65" s="283" t="str">
        <f t="shared" si="11"/>
        <v/>
      </c>
      <c r="G65" s="283" t="str">
        <f t="shared" si="11"/>
        <v/>
      </c>
      <c r="H65" s="288" t="str">
        <f t="shared" si="11"/>
        <v/>
      </c>
      <c r="I65" s="333" t="str">
        <f t="shared" ref="I65:N65" si="24">IF(I19="","",IF(I19&gt;I$47,"A",IF(I19&gt;I$48,"B","C")))</f>
        <v/>
      </c>
      <c r="J65" s="283" t="str">
        <f t="shared" si="24"/>
        <v/>
      </c>
      <c r="K65" s="288" t="str">
        <f t="shared" si="24"/>
        <v/>
      </c>
      <c r="L65" s="333" t="str">
        <f t="shared" si="24"/>
        <v/>
      </c>
      <c r="M65" s="283" t="str">
        <f t="shared" si="24"/>
        <v/>
      </c>
      <c r="N65" s="288" t="str">
        <f t="shared" si="24"/>
        <v/>
      </c>
    </row>
    <row r="66" spans="1:14" x14ac:dyDescent="0.2">
      <c r="A66" s="282">
        <v>14</v>
      </c>
      <c r="B66" s="448" t="str">
        <f>IF(A!B$19="","",A!B$19)</f>
        <v/>
      </c>
      <c r="C66" s="283" t="str">
        <f>IF(A!C$19="","",A!C$19)</f>
        <v/>
      </c>
      <c r="D66" s="288" t="str">
        <f>IF('A _Pr'!D$19="","",'A _Pr'!D$19)</f>
        <v/>
      </c>
      <c r="E66" s="333" t="str">
        <f t="shared" si="11"/>
        <v/>
      </c>
      <c r="F66" s="283" t="str">
        <f t="shared" si="11"/>
        <v/>
      </c>
      <c r="G66" s="283" t="str">
        <f t="shared" si="11"/>
        <v/>
      </c>
      <c r="H66" s="288" t="str">
        <f t="shared" si="11"/>
        <v/>
      </c>
      <c r="I66" s="333" t="str">
        <f t="shared" ref="I66:N66" si="25">IF(I20="","",IF(I20&gt;I$47,"A",IF(I20&gt;I$48,"B","C")))</f>
        <v/>
      </c>
      <c r="J66" s="283" t="str">
        <f t="shared" si="25"/>
        <v/>
      </c>
      <c r="K66" s="288" t="str">
        <f t="shared" si="25"/>
        <v/>
      </c>
      <c r="L66" s="333" t="str">
        <f t="shared" si="25"/>
        <v/>
      </c>
      <c r="M66" s="283" t="str">
        <f t="shared" si="25"/>
        <v/>
      </c>
      <c r="N66" s="288" t="str">
        <f t="shared" si="25"/>
        <v/>
      </c>
    </row>
    <row r="67" spans="1:14" x14ac:dyDescent="0.2">
      <c r="A67" s="282">
        <v>15</v>
      </c>
      <c r="B67" s="448" t="str">
        <f>IF(A!B$20="","",A!B$20)</f>
        <v/>
      </c>
      <c r="C67" s="283" t="str">
        <f>IF(A!C$20="","",A!C$20)</f>
        <v/>
      </c>
      <c r="D67" s="288" t="str">
        <f>IF('A _Pr'!D$20="","",'A _Pr'!D$20)</f>
        <v/>
      </c>
      <c r="E67" s="333" t="str">
        <f t="shared" si="11"/>
        <v/>
      </c>
      <c r="F67" s="283" t="str">
        <f t="shared" si="11"/>
        <v/>
      </c>
      <c r="G67" s="283" t="str">
        <f t="shared" si="11"/>
        <v/>
      </c>
      <c r="H67" s="288" t="str">
        <f t="shared" si="11"/>
        <v/>
      </c>
      <c r="I67" s="333" t="str">
        <f t="shared" ref="I67:N67" si="26">IF(I21="","",IF(I21&gt;I$47,"A",IF(I21&gt;I$48,"B","C")))</f>
        <v/>
      </c>
      <c r="J67" s="283" t="str">
        <f t="shared" si="26"/>
        <v/>
      </c>
      <c r="K67" s="288" t="str">
        <f t="shared" si="26"/>
        <v/>
      </c>
      <c r="L67" s="333" t="str">
        <f t="shared" si="26"/>
        <v/>
      </c>
      <c r="M67" s="283" t="str">
        <f t="shared" si="26"/>
        <v/>
      </c>
      <c r="N67" s="288" t="str">
        <f t="shared" si="26"/>
        <v/>
      </c>
    </row>
    <row r="68" spans="1:14" x14ac:dyDescent="0.2">
      <c r="A68" s="282">
        <v>16</v>
      </c>
      <c r="B68" s="448" t="str">
        <f>IF(A!B$21="","",A!B$21)</f>
        <v/>
      </c>
      <c r="C68" s="283" t="str">
        <f>IF(A!C$21="","",A!C$21)</f>
        <v/>
      </c>
      <c r="D68" s="288" t="str">
        <f>IF('A _Pr'!D$21="","",'A _Pr'!D$21)</f>
        <v/>
      </c>
      <c r="E68" s="333" t="str">
        <f t="shared" si="11"/>
        <v/>
      </c>
      <c r="F68" s="283" t="str">
        <f t="shared" si="11"/>
        <v/>
      </c>
      <c r="G68" s="283" t="str">
        <f t="shared" si="11"/>
        <v/>
      </c>
      <c r="H68" s="288" t="str">
        <f t="shared" si="11"/>
        <v/>
      </c>
      <c r="I68" s="333" t="str">
        <f t="shared" ref="I68:N68" si="27">IF(I22="","",IF(I22&gt;I$47,"A",IF(I22&gt;I$48,"B","C")))</f>
        <v/>
      </c>
      <c r="J68" s="283" t="str">
        <f t="shared" si="27"/>
        <v/>
      </c>
      <c r="K68" s="288" t="str">
        <f t="shared" si="27"/>
        <v/>
      </c>
      <c r="L68" s="333" t="str">
        <f t="shared" si="27"/>
        <v/>
      </c>
      <c r="M68" s="283" t="str">
        <f t="shared" si="27"/>
        <v/>
      </c>
      <c r="N68" s="288" t="str">
        <f t="shared" si="27"/>
        <v/>
      </c>
    </row>
    <row r="69" spans="1:14" x14ac:dyDescent="0.2">
      <c r="A69" s="282">
        <v>17</v>
      </c>
      <c r="B69" s="448" t="str">
        <f>IF(A!B$22="","",A!B$22)</f>
        <v/>
      </c>
      <c r="C69" s="283" t="str">
        <f>IF(A!C$22="","",A!C$22)</f>
        <v/>
      </c>
      <c r="D69" s="288" t="str">
        <f>IF('A _Pr'!D$22="","",'A _Pr'!D$22)</f>
        <v/>
      </c>
      <c r="E69" s="333" t="str">
        <f t="shared" si="11"/>
        <v/>
      </c>
      <c r="F69" s="283" t="str">
        <f t="shared" si="11"/>
        <v/>
      </c>
      <c r="G69" s="283" t="str">
        <f t="shared" si="11"/>
        <v/>
      </c>
      <c r="H69" s="288" t="str">
        <f t="shared" si="11"/>
        <v/>
      </c>
      <c r="I69" s="333" t="str">
        <f t="shared" ref="I69:N69" si="28">IF(I23="","",IF(I23&gt;I$47,"A",IF(I23&gt;I$48,"B","C")))</f>
        <v/>
      </c>
      <c r="J69" s="283" t="str">
        <f t="shared" si="28"/>
        <v/>
      </c>
      <c r="K69" s="288" t="str">
        <f t="shared" si="28"/>
        <v/>
      </c>
      <c r="L69" s="333" t="str">
        <f t="shared" si="28"/>
        <v/>
      </c>
      <c r="M69" s="283" t="str">
        <f t="shared" si="28"/>
        <v/>
      </c>
      <c r="N69" s="288" t="str">
        <f t="shared" si="28"/>
        <v/>
      </c>
    </row>
    <row r="70" spans="1:14" x14ac:dyDescent="0.2">
      <c r="A70" s="282">
        <v>18</v>
      </c>
      <c r="B70" s="448" t="str">
        <f>IF(A!B$23="","",A!B$23)</f>
        <v/>
      </c>
      <c r="C70" s="283" t="str">
        <f>IF(A!C$23="","",A!C$23)</f>
        <v/>
      </c>
      <c r="D70" s="288" t="str">
        <f>IF('A _Pr'!D$23="","",'A _Pr'!D$23)</f>
        <v/>
      </c>
      <c r="E70" s="333" t="str">
        <f t="shared" si="11"/>
        <v/>
      </c>
      <c r="F70" s="283" t="str">
        <f t="shared" si="11"/>
        <v/>
      </c>
      <c r="G70" s="283" t="str">
        <f t="shared" si="11"/>
        <v/>
      </c>
      <c r="H70" s="288" t="str">
        <f t="shared" si="11"/>
        <v/>
      </c>
      <c r="I70" s="333" t="str">
        <f t="shared" ref="I70:N70" si="29">IF(I24="","",IF(I24&gt;I$47,"A",IF(I24&gt;I$48,"B","C")))</f>
        <v/>
      </c>
      <c r="J70" s="283" t="str">
        <f t="shared" si="29"/>
        <v/>
      </c>
      <c r="K70" s="288" t="str">
        <f t="shared" si="29"/>
        <v/>
      </c>
      <c r="L70" s="333" t="str">
        <f t="shared" si="29"/>
        <v/>
      </c>
      <c r="M70" s="283" t="str">
        <f t="shared" si="29"/>
        <v/>
      </c>
      <c r="N70" s="288" t="str">
        <f t="shared" si="29"/>
        <v/>
      </c>
    </row>
    <row r="71" spans="1:14" x14ac:dyDescent="0.2">
      <c r="A71" s="282">
        <v>19</v>
      </c>
      <c r="B71" s="448" t="str">
        <f>IF(A!B$24="","",A!B$24)</f>
        <v/>
      </c>
      <c r="C71" s="283" t="str">
        <f>IF(A!C$24="","",A!C$24)</f>
        <v/>
      </c>
      <c r="D71" s="288" t="str">
        <f>IF('A _Pr'!D$24="","",'A _Pr'!D$24)</f>
        <v/>
      </c>
      <c r="E71" s="333" t="str">
        <f t="shared" si="11"/>
        <v/>
      </c>
      <c r="F71" s="283" t="str">
        <f t="shared" si="11"/>
        <v/>
      </c>
      <c r="G71" s="283" t="str">
        <f t="shared" si="11"/>
        <v/>
      </c>
      <c r="H71" s="288" t="str">
        <f t="shared" si="11"/>
        <v/>
      </c>
      <c r="I71" s="333" t="str">
        <f t="shared" ref="I71:N71" si="30">IF(I25="","",IF(I25&gt;I$47,"A",IF(I25&gt;I$48,"B","C")))</f>
        <v/>
      </c>
      <c r="J71" s="283" t="str">
        <f t="shared" si="30"/>
        <v/>
      </c>
      <c r="K71" s="288" t="str">
        <f t="shared" si="30"/>
        <v/>
      </c>
      <c r="L71" s="333" t="str">
        <f t="shared" si="30"/>
        <v/>
      </c>
      <c r="M71" s="283" t="str">
        <f t="shared" si="30"/>
        <v/>
      </c>
      <c r="N71" s="288" t="str">
        <f t="shared" si="30"/>
        <v/>
      </c>
    </row>
    <row r="72" spans="1:14" x14ac:dyDescent="0.2">
      <c r="A72" s="282">
        <v>20</v>
      </c>
      <c r="B72" s="448" t="str">
        <f>IF(A!B$25="","",A!B$25)</f>
        <v/>
      </c>
      <c r="C72" s="283" t="str">
        <f>IF(A!C$25="","",A!C$25)</f>
        <v/>
      </c>
      <c r="D72" s="288" t="str">
        <f>IF('A _Pr'!D$25="","",'A _Pr'!D$25)</f>
        <v/>
      </c>
      <c r="E72" s="333" t="str">
        <f t="shared" si="11"/>
        <v/>
      </c>
      <c r="F72" s="283" t="str">
        <f t="shared" si="11"/>
        <v/>
      </c>
      <c r="G72" s="283" t="str">
        <f t="shared" si="11"/>
        <v/>
      </c>
      <c r="H72" s="288" t="str">
        <f t="shared" si="11"/>
        <v/>
      </c>
      <c r="I72" s="333" t="str">
        <f t="shared" ref="I72:N72" si="31">IF(I26="","",IF(I26&gt;I$47,"A",IF(I26&gt;I$48,"B","C")))</f>
        <v/>
      </c>
      <c r="J72" s="283" t="str">
        <f t="shared" si="31"/>
        <v/>
      </c>
      <c r="K72" s="288" t="str">
        <f t="shared" si="31"/>
        <v/>
      </c>
      <c r="L72" s="333" t="str">
        <f t="shared" si="31"/>
        <v/>
      </c>
      <c r="M72" s="283" t="str">
        <f t="shared" si="31"/>
        <v/>
      </c>
      <c r="N72" s="288" t="str">
        <f t="shared" si="31"/>
        <v/>
      </c>
    </row>
    <row r="73" spans="1:14" x14ac:dyDescent="0.2">
      <c r="A73" s="282">
        <v>21</v>
      </c>
      <c r="B73" s="448" t="str">
        <f>IF(A!B$26="","",A!B$26)</f>
        <v/>
      </c>
      <c r="C73" s="283" t="str">
        <f>IF(A!C$26="","",A!C$26)</f>
        <v/>
      </c>
      <c r="D73" s="288" t="str">
        <f>IF('A _Pr'!D$26="","",'A _Pr'!D$26)</f>
        <v/>
      </c>
      <c r="E73" s="333" t="str">
        <f t="shared" si="11"/>
        <v/>
      </c>
      <c r="F73" s="283" t="str">
        <f t="shared" si="11"/>
        <v/>
      </c>
      <c r="G73" s="283" t="str">
        <f t="shared" si="11"/>
        <v/>
      </c>
      <c r="H73" s="288" t="str">
        <f t="shared" si="11"/>
        <v/>
      </c>
      <c r="I73" s="333" t="str">
        <f t="shared" ref="I73:N73" si="32">IF(I27="","",IF(I27&gt;I$47,"A",IF(I27&gt;I$48,"B","C")))</f>
        <v/>
      </c>
      <c r="J73" s="283" t="str">
        <f t="shared" si="32"/>
        <v/>
      </c>
      <c r="K73" s="288" t="str">
        <f t="shared" si="32"/>
        <v/>
      </c>
      <c r="L73" s="333" t="str">
        <f t="shared" si="32"/>
        <v/>
      </c>
      <c r="M73" s="283" t="str">
        <f t="shared" si="32"/>
        <v/>
      </c>
      <c r="N73" s="288" t="str">
        <f t="shared" si="32"/>
        <v/>
      </c>
    </row>
    <row r="74" spans="1:14" x14ac:dyDescent="0.2">
      <c r="A74" s="282">
        <v>22</v>
      </c>
      <c r="B74" s="448" t="str">
        <f>IF(A!B$27="","",A!B$27)</f>
        <v/>
      </c>
      <c r="C74" s="283" t="str">
        <f>IF(A!C$27="","",A!C$27)</f>
        <v/>
      </c>
      <c r="D74" s="288" t="str">
        <f>IF('A _Pr'!D$27="","",'A _Pr'!D$27)</f>
        <v/>
      </c>
      <c r="E74" s="333" t="str">
        <f t="shared" si="11"/>
        <v/>
      </c>
      <c r="F74" s="283" t="str">
        <f t="shared" si="11"/>
        <v/>
      </c>
      <c r="G74" s="283" t="str">
        <f t="shared" si="11"/>
        <v/>
      </c>
      <c r="H74" s="288" t="str">
        <f t="shared" si="11"/>
        <v/>
      </c>
      <c r="I74" s="333" t="str">
        <f t="shared" ref="I74:N74" si="33">IF(I28="","",IF(I28&gt;I$47,"A",IF(I28&gt;I$48,"B","C")))</f>
        <v/>
      </c>
      <c r="J74" s="283" t="str">
        <f t="shared" si="33"/>
        <v/>
      </c>
      <c r="K74" s="288" t="str">
        <f t="shared" si="33"/>
        <v/>
      </c>
      <c r="L74" s="333" t="str">
        <f t="shared" si="33"/>
        <v/>
      </c>
      <c r="M74" s="283" t="str">
        <f t="shared" si="33"/>
        <v/>
      </c>
      <c r="N74" s="288" t="str">
        <f t="shared" si="33"/>
        <v/>
      </c>
    </row>
    <row r="75" spans="1:14" x14ac:dyDescent="0.2">
      <c r="A75" s="282">
        <v>23</v>
      </c>
      <c r="B75" s="448" t="str">
        <f>IF(A!B$28="","",A!B$28)</f>
        <v/>
      </c>
      <c r="C75" s="283" t="str">
        <f>IF(A!C$28="","",A!C$28)</f>
        <v/>
      </c>
      <c r="D75" s="288" t="str">
        <f>IF('A _Pr'!D$28="","",'A _Pr'!D$28)</f>
        <v/>
      </c>
      <c r="E75" s="333" t="str">
        <f t="shared" si="11"/>
        <v/>
      </c>
      <c r="F75" s="283" t="str">
        <f t="shared" si="11"/>
        <v/>
      </c>
      <c r="G75" s="283" t="str">
        <f t="shared" si="11"/>
        <v/>
      </c>
      <c r="H75" s="288" t="str">
        <f t="shared" si="11"/>
        <v/>
      </c>
      <c r="I75" s="333" t="str">
        <f t="shared" ref="I75:N75" si="34">IF(I29="","",IF(I29&gt;I$47,"A",IF(I29&gt;I$48,"B","C")))</f>
        <v/>
      </c>
      <c r="J75" s="283" t="str">
        <f t="shared" si="34"/>
        <v/>
      </c>
      <c r="K75" s="288" t="str">
        <f t="shared" si="34"/>
        <v/>
      </c>
      <c r="L75" s="333" t="str">
        <f t="shared" si="34"/>
        <v/>
      </c>
      <c r="M75" s="283" t="str">
        <f t="shared" si="34"/>
        <v/>
      </c>
      <c r="N75" s="288" t="str">
        <f t="shared" si="34"/>
        <v/>
      </c>
    </row>
    <row r="76" spans="1:14" x14ac:dyDescent="0.2">
      <c r="A76" s="282">
        <v>24</v>
      </c>
      <c r="B76" s="448" t="str">
        <f>IF(A!B$29="","",A!B$29)</f>
        <v/>
      </c>
      <c r="C76" s="283" t="str">
        <f>IF(A!C$29="","",A!C$29)</f>
        <v/>
      </c>
      <c r="D76" s="288" t="str">
        <f>IF('A _Pr'!D$29="","",'A _Pr'!D$29)</f>
        <v/>
      </c>
      <c r="E76" s="333" t="str">
        <f t="shared" si="11"/>
        <v/>
      </c>
      <c r="F76" s="283" t="str">
        <f t="shared" si="11"/>
        <v/>
      </c>
      <c r="G76" s="283" t="str">
        <f t="shared" si="11"/>
        <v/>
      </c>
      <c r="H76" s="288" t="str">
        <f t="shared" si="11"/>
        <v/>
      </c>
      <c r="I76" s="333" t="str">
        <f t="shared" ref="I76:N76" si="35">IF(I30="","",IF(I30&gt;I$47,"A",IF(I30&gt;I$48,"B","C")))</f>
        <v/>
      </c>
      <c r="J76" s="283" t="str">
        <f t="shared" si="35"/>
        <v/>
      </c>
      <c r="K76" s="288" t="str">
        <f t="shared" si="35"/>
        <v/>
      </c>
      <c r="L76" s="333" t="str">
        <f t="shared" si="35"/>
        <v/>
      </c>
      <c r="M76" s="283" t="str">
        <f t="shared" si="35"/>
        <v/>
      </c>
      <c r="N76" s="288" t="str">
        <f t="shared" si="35"/>
        <v/>
      </c>
    </row>
    <row r="77" spans="1:14" x14ac:dyDescent="0.2">
      <c r="A77" s="282">
        <v>25</v>
      </c>
      <c r="B77" s="449" t="str">
        <f>IF(A!B$30="","",A!B$30)</f>
        <v/>
      </c>
      <c r="C77" s="283" t="str">
        <f>IF(A!C$30="","",A!C$30)</f>
        <v/>
      </c>
      <c r="D77" s="288" t="str">
        <f>IF('A _Pr'!D$30="","",'A _Pr'!D$30)</f>
        <v/>
      </c>
      <c r="E77" s="333" t="str">
        <f t="shared" si="11"/>
        <v/>
      </c>
      <c r="F77" s="283" t="str">
        <f t="shared" si="11"/>
        <v/>
      </c>
      <c r="G77" s="283" t="str">
        <f t="shared" si="11"/>
        <v/>
      </c>
      <c r="H77" s="288" t="str">
        <f t="shared" si="11"/>
        <v/>
      </c>
      <c r="I77" s="333" t="str">
        <f t="shared" ref="I77:N77" si="36">IF(I31="","",IF(I31&gt;I$47,"A",IF(I31&gt;I$48,"B","C")))</f>
        <v/>
      </c>
      <c r="J77" s="283" t="str">
        <f t="shared" si="36"/>
        <v/>
      </c>
      <c r="K77" s="288" t="str">
        <f t="shared" si="36"/>
        <v/>
      </c>
      <c r="L77" s="333" t="str">
        <f t="shared" si="36"/>
        <v/>
      </c>
      <c r="M77" s="283" t="str">
        <f t="shared" si="36"/>
        <v/>
      </c>
      <c r="N77" s="288" t="str">
        <f t="shared" si="36"/>
        <v/>
      </c>
    </row>
    <row r="78" spans="1:14" x14ac:dyDescent="0.2">
      <c r="A78" s="282">
        <v>26</v>
      </c>
      <c r="B78" s="449" t="str">
        <f>IF(A!B$31="","",A!B$31)</f>
        <v/>
      </c>
      <c r="C78" s="283" t="str">
        <f>IF(A!C$31="","",A!C$31)</f>
        <v/>
      </c>
      <c r="D78" s="288" t="str">
        <f>IF('A _Pr'!D$31="","",'A _Pr'!D$31)</f>
        <v/>
      </c>
      <c r="E78" s="333" t="str">
        <f t="shared" si="11"/>
        <v/>
      </c>
      <c r="F78" s="283" t="str">
        <f t="shared" si="11"/>
        <v/>
      </c>
      <c r="G78" s="283" t="str">
        <f t="shared" si="11"/>
        <v/>
      </c>
      <c r="H78" s="288" t="str">
        <f t="shared" si="11"/>
        <v/>
      </c>
      <c r="I78" s="333" t="str">
        <f t="shared" ref="I78:N78" si="37">IF(I32="","",IF(I32&gt;I$47,"A",IF(I32&gt;I$48,"B","C")))</f>
        <v/>
      </c>
      <c r="J78" s="283" t="str">
        <f t="shared" si="37"/>
        <v/>
      </c>
      <c r="K78" s="288" t="str">
        <f t="shared" si="37"/>
        <v/>
      </c>
      <c r="L78" s="333" t="str">
        <f t="shared" si="37"/>
        <v/>
      </c>
      <c r="M78" s="283" t="str">
        <f t="shared" si="37"/>
        <v/>
      </c>
      <c r="N78" s="288" t="str">
        <f t="shared" si="37"/>
        <v/>
      </c>
    </row>
    <row r="79" spans="1:14" x14ac:dyDescent="0.2">
      <c r="A79" s="282">
        <v>27</v>
      </c>
      <c r="B79" s="449" t="str">
        <f>IF(A!B$32="","",A!B$32)</f>
        <v/>
      </c>
      <c r="C79" s="283" t="str">
        <f>IF(A!C$32="","",A!C$32)</f>
        <v/>
      </c>
      <c r="D79" s="288" t="str">
        <f>IF('A _Pr'!D$32="","",'A _Pr'!D$32)</f>
        <v/>
      </c>
      <c r="E79" s="333" t="str">
        <f t="shared" si="11"/>
        <v/>
      </c>
      <c r="F79" s="283" t="str">
        <f t="shared" si="11"/>
        <v/>
      </c>
      <c r="G79" s="283" t="str">
        <f t="shared" si="11"/>
        <v/>
      </c>
      <c r="H79" s="288" t="str">
        <f t="shared" si="11"/>
        <v/>
      </c>
      <c r="I79" s="333" t="str">
        <f t="shared" ref="I79:N79" si="38">IF(I33="","",IF(I33&gt;I$47,"A",IF(I33&gt;I$48,"B","C")))</f>
        <v/>
      </c>
      <c r="J79" s="283" t="str">
        <f t="shared" si="38"/>
        <v/>
      </c>
      <c r="K79" s="288" t="str">
        <f t="shared" si="38"/>
        <v/>
      </c>
      <c r="L79" s="333" t="str">
        <f t="shared" si="38"/>
        <v/>
      </c>
      <c r="M79" s="283" t="str">
        <f t="shared" si="38"/>
        <v/>
      </c>
      <c r="N79" s="288" t="str">
        <f t="shared" si="38"/>
        <v/>
      </c>
    </row>
    <row r="80" spans="1:14" x14ac:dyDescent="0.2">
      <c r="A80" s="282">
        <v>28</v>
      </c>
      <c r="B80" s="449" t="str">
        <f>IF(A!B$33="","",A!B$33)</f>
        <v/>
      </c>
      <c r="C80" s="283" t="str">
        <f>IF(A!C$33="","",A!C$33)</f>
        <v/>
      </c>
      <c r="D80" s="288" t="str">
        <f>IF('A _Pr'!D$33="","",'A _Pr'!D$33)</f>
        <v/>
      </c>
      <c r="E80" s="333" t="str">
        <f t="shared" ref="E80:H81" si="39">IF(E34="","",IF(E34&gt;E$47,"A",IF(E34&gt;E$48,"B","C")))</f>
        <v/>
      </c>
      <c r="F80" s="283" t="str">
        <f t="shared" si="39"/>
        <v/>
      </c>
      <c r="G80" s="283" t="str">
        <f t="shared" si="39"/>
        <v/>
      </c>
      <c r="H80" s="288" t="str">
        <f t="shared" si="39"/>
        <v/>
      </c>
      <c r="I80" s="333" t="str">
        <f t="shared" ref="I80:N80" si="40">IF(I34="","",IF(I34&gt;I$47,"A",IF(I34&gt;I$48,"B","C")))</f>
        <v/>
      </c>
      <c r="J80" s="283" t="str">
        <f t="shared" si="40"/>
        <v/>
      </c>
      <c r="K80" s="288" t="str">
        <f t="shared" si="40"/>
        <v/>
      </c>
      <c r="L80" s="333" t="str">
        <f t="shared" si="40"/>
        <v/>
      </c>
      <c r="M80" s="283" t="str">
        <f t="shared" si="40"/>
        <v/>
      </c>
      <c r="N80" s="288" t="str">
        <f t="shared" si="40"/>
        <v/>
      </c>
    </row>
    <row r="81" spans="1:17" x14ac:dyDescent="0.2">
      <c r="A81" s="291">
        <v>29</v>
      </c>
      <c r="B81" s="450" t="str">
        <f>IF(A!B$34="","",A!B$34)</f>
        <v/>
      </c>
      <c r="C81" s="292" t="str">
        <f>IF(A!C$34="","",A!C$34)</f>
        <v/>
      </c>
      <c r="D81" s="298" t="str">
        <f>IF('A _Pr'!D$34="","",'A _Pr'!D$34)</f>
        <v/>
      </c>
      <c r="E81" s="334" t="str">
        <f t="shared" si="39"/>
        <v/>
      </c>
      <c r="F81" s="292" t="str">
        <f t="shared" si="39"/>
        <v/>
      </c>
      <c r="G81" s="292" t="str">
        <f t="shared" si="39"/>
        <v/>
      </c>
      <c r="H81" s="298" t="str">
        <f t="shared" si="39"/>
        <v/>
      </c>
      <c r="I81" s="334" t="str">
        <f t="shared" ref="I81:N81" si="41">IF(I35="","",IF(I35&gt;I$47,"A",IF(I35&gt;I$48,"B","C")))</f>
        <v/>
      </c>
      <c r="J81" s="292" t="str">
        <f t="shared" si="41"/>
        <v/>
      </c>
      <c r="K81" s="298" t="str">
        <f t="shared" si="41"/>
        <v/>
      </c>
      <c r="L81" s="334" t="str">
        <f t="shared" si="41"/>
        <v/>
      </c>
      <c r="M81" s="292" t="str">
        <f t="shared" si="41"/>
        <v/>
      </c>
      <c r="N81" s="298" t="str">
        <f t="shared" si="41"/>
        <v/>
      </c>
    </row>
    <row r="90" spans="1:17" ht="21.75" x14ac:dyDescent="0.2">
      <c r="A90" s="338" t="str">
        <f>IF(A6="","",A6)</f>
        <v>N°</v>
      </c>
      <c r="B90" s="339" t="str">
        <f t="shared" ref="B90:N90" si="42">IF(B6="","",B6)</f>
        <v>Cognome e nome</v>
      </c>
      <c r="C90" s="340" t="str">
        <f t="shared" si="42"/>
        <v>Sex</v>
      </c>
      <c r="D90" s="341" t="str">
        <f t="shared" si="42"/>
        <v>Ass</v>
      </c>
      <c r="E90" s="415" t="str">
        <f t="shared" si="42"/>
        <v>SPRE</v>
      </c>
      <c r="F90" s="416" t="str">
        <f t="shared" si="42"/>
        <v>RPRE</v>
      </c>
      <c r="G90" s="416" t="str">
        <f t="shared" si="42"/>
        <v>TREP</v>
      </c>
      <c r="H90" s="416" t="str">
        <f t="shared" si="42"/>
        <v>IPRE</v>
      </c>
      <c r="I90" s="416" t="str">
        <f t="shared" si="42"/>
        <v>SPRI</v>
      </c>
      <c r="J90" s="416" t="str">
        <f t="shared" si="42"/>
        <v>RPRS</v>
      </c>
      <c r="K90" s="416" t="str">
        <f t="shared" si="42"/>
        <v>IPRS</v>
      </c>
      <c r="L90" s="416" t="str">
        <f t="shared" si="42"/>
        <v>SPRR</v>
      </c>
      <c r="M90" s="416" t="str">
        <f t="shared" si="42"/>
        <v>RPRR</v>
      </c>
      <c r="N90" s="417" t="str">
        <f t="shared" si="42"/>
        <v>IPRE</v>
      </c>
    </row>
    <row r="91" spans="1:17" s="346" customFormat="1" ht="11.25" x14ac:dyDescent="0.2">
      <c r="A91" s="342">
        <f t="shared" ref="A91:N106" si="43">IF(A7="","",A7)</f>
        <v>1</v>
      </c>
      <c r="B91" s="343" t="str">
        <f t="shared" si="43"/>
        <v/>
      </c>
      <c r="C91" s="344" t="str">
        <f t="shared" si="43"/>
        <v/>
      </c>
      <c r="D91" s="278" t="str">
        <f t="shared" si="43"/>
        <v/>
      </c>
      <c r="E91" s="345" t="str">
        <f t="shared" si="43"/>
        <v/>
      </c>
      <c r="F91" s="344" t="str">
        <f t="shared" si="43"/>
        <v/>
      </c>
      <c r="G91" s="344" t="str">
        <f t="shared" si="43"/>
        <v/>
      </c>
      <c r="H91" s="344" t="str">
        <f t="shared" si="43"/>
        <v/>
      </c>
      <c r="I91" s="344" t="str">
        <f t="shared" si="43"/>
        <v/>
      </c>
      <c r="J91" s="344" t="str">
        <f t="shared" si="43"/>
        <v/>
      </c>
      <c r="K91" s="344" t="str">
        <f t="shared" si="43"/>
        <v/>
      </c>
      <c r="L91" s="344" t="str">
        <f t="shared" si="43"/>
        <v/>
      </c>
      <c r="M91" s="344" t="str">
        <f t="shared" si="43"/>
        <v/>
      </c>
      <c r="N91" s="278" t="str">
        <f t="shared" si="43"/>
        <v/>
      </c>
      <c r="P91" s="324"/>
      <c r="Q91" s="347"/>
    </row>
    <row r="92" spans="1:17" s="346" customFormat="1" ht="11.25" hidden="1" x14ac:dyDescent="0.2">
      <c r="A92" s="348">
        <f t="shared" si="43"/>
        <v>2</v>
      </c>
      <c r="B92" s="349" t="str">
        <f t="shared" si="43"/>
        <v/>
      </c>
      <c r="C92" s="350" t="str">
        <f t="shared" si="43"/>
        <v/>
      </c>
      <c r="D92" s="287" t="str">
        <f t="shared" si="43"/>
        <v/>
      </c>
      <c r="E92" s="351" t="str">
        <f t="shared" si="43"/>
        <v/>
      </c>
      <c r="F92" s="350" t="str">
        <f t="shared" si="43"/>
        <v/>
      </c>
      <c r="G92" s="350" t="str">
        <f t="shared" si="43"/>
        <v/>
      </c>
      <c r="H92" s="350" t="str">
        <f t="shared" si="43"/>
        <v/>
      </c>
      <c r="I92" s="350" t="str">
        <f t="shared" si="43"/>
        <v/>
      </c>
      <c r="J92" s="350" t="str">
        <f t="shared" si="43"/>
        <v/>
      </c>
      <c r="K92" s="350" t="str">
        <f t="shared" si="43"/>
        <v/>
      </c>
      <c r="L92" s="350" t="str">
        <f t="shared" si="43"/>
        <v/>
      </c>
      <c r="M92" s="350" t="str">
        <f t="shared" si="43"/>
        <v/>
      </c>
      <c r="N92" s="287" t="str">
        <f t="shared" si="43"/>
        <v/>
      </c>
      <c r="P92" s="324"/>
      <c r="Q92" s="347"/>
    </row>
    <row r="93" spans="1:17" s="196" customFormat="1" ht="10.5" hidden="1" x14ac:dyDescent="0.15">
      <c r="A93" s="201">
        <f t="shared" si="43"/>
        <v>3</v>
      </c>
      <c r="B93" s="202" t="str">
        <f t="shared" si="43"/>
        <v/>
      </c>
      <c r="C93" s="205" t="str">
        <f t="shared" si="43"/>
        <v/>
      </c>
      <c r="D93" s="22" t="str">
        <f t="shared" si="43"/>
        <v/>
      </c>
      <c r="E93" s="207" t="str">
        <f t="shared" si="43"/>
        <v/>
      </c>
      <c r="F93" s="205" t="str">
        <f t="shared" si="43"/>
        <v/>
      </c>
      <c r="G93" s="205" t="str">
        <f t="shared" si="43"/>
        <v/>
      </c>
      <c r="H93" s="205" t="str">
        <f t="shared" si="43"/>
        <v/>
      </c>
      <c r="I93" s="205" t="str">
        <f t="shared" si="43"/>
        <v/>
      </c>
      <c r="J93" s="205" t="str">
        <f t="shared" si="43"/>
        <v/>
      </c>
      <c r="K93" s="205" t="str">
        <f t="shared" si="43"/>
        <v/>
      </c>
      <c r="L93" s="205" t="str">
        <f t="shared" si="43"/>
        <v/>
      </c>
      <c r="M93" s="205" t="str">
        <f t="shared" si="43"/>
        <v/>
      </c>
      <c r="N93" s="22" t="str">
        <f t="shared" si="43"/>
        <v/>
      </c>
      <c r="P93" s="70"/>
      <c r="Q93" s="197"/>
    </row>
    <row r="94" spans="1:17" s="196" customFormat="1" ht="10.5" hidden="1" x14ac:dyDescent="0.15">
      <c r="A94" s="201">
        <f t="shared" si="43"/>
        <v>4</v>
      </c>
      <c r="B94" s="202" t="str">
        <f t="shared" si="43"/>
        <v/>
      </c>
      <c r="C94" s="205" t="str">
        <f t="shared" si="43"/>
        <v/>
      </c>
      <c r="D94" s="22" t="str">
        <f t="shared" si="43"/>
        <v/>
      </c>
      <c r="E94" s="207" t="str">
        <f t="shared" si="43"/>
        <v/>
      </c>
      <c r="F94" s="205" t="str">
        <f t="shared" si="43"/>
        <v/>
      </c>
      <c r="G94" s="205" t="str">
        <f t="shared" si="43"/>
        <v/>
      </c>
      <c r="H94" s="205" t="str">
        <f t="shared" si="43"/>
        <v/>
      </c>
      <c r="I94" s="205" t="str">
        <f t="shared" si="43"/>
        <v/>
      </c>
      <c r="J94" s="205" t="str">
        <f t="shared" si="43"/>
        <v/>
      </c>
      <c r="K94" s="205" t="str">
        <f t="shared" si="43"/>
        <v/>
      </c>
      <c r="L94" s="205" t="str">
        <f t="shared" si="43"/>
        <v/>
      </c>
      <c r="M94" s="205" t="str">
        <f t="shared" si="43"/>
        <v/>
      </c>
      <c r="N94" s="22" t="str">
        <f t="shared" si="43"/>
        <v/>
      </c>
      <c r="P94" s="70"/>
      <c r="Q94" s="197"/>
    </row>
    <row r="95" spans="1:17" s="196" customFormat="1" ht="10.5" hidden="1" x14ac:dyDescent="0.15">
      <c r="A95" s="201">
        <f t="shared" si="43"/>
        <v>5</v>
      </c>
      <c r="B95" s="202" t="str">
        <f t="shared" si="43"/>
        <v/>
      </c>
      <c r="C95" s="205" t="str">
        <f t="shared" si="43"/>
        <v/>
      </c>
      <c r="D95" s="22" t="str">
        <f t="shared" si="43"/>
        <v/>
      </c>
      <c r="E95" s="207" t="str">
        <f t="shared" si="43"/>
        <v/>
      </c>
      <c r="F95" s="205" t="str">
        <f t="shared" si="43"/>
        <v/>
      </c>
      <c r="G95" s="205" t="str">
        <f t="shared" si="43"/>
        <v/>
      </c>
      <c r="H95" s="205" t="str">
        <f t="shared" si="43"/>
        <v/>
      </c>
      <c r="I95" s="205" t="str">
        <f t="shared" si="43"/>
        <v/>
      </c>
      <c r="J95" s="205" t="str">
        <f t="shared" si="43"/>
        <v/>
      </c>
      <c r="K95" s="205" t="str">
        <f t="shared" si="43"/>
        <v/>
      </c>
      <c r="L95" s="205" t="str">
        <f t="shared" si="43"/>
        <v/>
      </c>
      <c r="M95" s="205" t="str">
        <f t="shared" si="43"/>
        <v/>
      </c>
      <c r="N95" s="22" t="str">
        <f t="shared" si="43"/>
        <v/>
      </c>
      <c r="P95" s="70"/>
      <c r="Q95" s="197"/>
    </row>
    <row r="96" spans="1:17" s="196" customFormat="1" ht="10.5" hidden="1" x14ac:dyDescent="0.15">
      <c r="A96" s="201">
        <f t="shared" si="43"/>
        <v>6</v>
      </c>
      <c r="B96" s="202" t="str">
        <f t="shared" si="43"/>
        <v/>
      </c>
      <c r="C96" s="205" t="str">
        <f t="shared" si="43"/>
        <v/>
      </c>
      <c r="D96" s="22" t="str">
        <f t="shared" si="43"/>
        <v/>
      </c>
      <c r="E96" s="207" t="str">
        <f t="shared" si="43"/>
        <v/>
      </c>
      <c r="F96" s="205" t="str">
        <f t="shared" si="43"/>
        <v/>
      </c>
      <c r="G96" s="205" t="str">
        <f t="shared" si="43"/>
        <v/>
      </c>
      <c r="H96" s="205" t="str">
        <f t="shared" si="43"/>
        <v/>
      </c>
      <c r="I96" s="205" t="str">
        <f t="shared" si="43"/>
        <v/>
      </c>
      <c r="J96" s="205" t="str">
        <f t="shared" si="43"/>
        <v/>
      </c>
      <c r="K96" s="205" t="str">
        <f t="shared" si="43"/>
        <v/>
      </c>
      <c r="L96" s="205" t="str">
        <f t="shared" si="43"/>
        <v/>
      </c>
      <c r="M96" s="205" t="str">
        <f t="shared" si="43"/>
        <v/>
      </c>
      <c r="N96" s="22" t="str">
        <f t="shared" si="43"/>
        <v/>
      </c>
      <c r="P96" s="70"/>
      <c r="Q96" s="197"/>
    </row>
    <row r="97" spans="1:17" s="196" customFormat="1" ht="10.5" hidden="1" x14ac:dyDescent="0.15">
      <c r="A97" s="201">
        <f t="shared" si="43"/>
        <v>7</v>
      </c>
      <c r="B97" s="202" t="str">
        <f t="shared" si="43"/>
        <v/>
      </c>
      <c r="C97" s="205" t="str">
        <f t="shared" si="43"/>
        <v/>
      </c>
      <c r="D97" s="22" t="str">
        <f t="shared" si="43"/>
        <v/>
      </c>
      <c r="E97" s="207" t="str">
        <f t="shared" si="43"/>
        <v/>
      </c>
      <c r="F97" s="205" t="str">
        <f t="shared" si="43"/>
        <v/>
      </c>
      <c r="G97" s="205" t="str">
        <f t="shared" si="43"/>
        <v/>
      </c>
      <c r="H97" s="205" t="str">
        <f t="shared" si="43"/>
        <v/>
      </c>
      <c r="I97" s="205" t="str">
        <f t="shared" si="43"/>
        <v/>
      </c>
      <c r="J97" s="205" t="str">
        <f t="shared" si="43"/>
        <v/>
      </c>
      <c r="K97" s="205" t="str">
        <f t="shared" si="43"/>
        <v/>
      </c>
      <c r="L97" s="205" t="str">
        <f t="shared" si="43"/>
        <v/>
      </c>
      <c r="M97" s="205" t="str">
        <f t="shared" si="43"/>
        <v/>
      </c>
      <c r="N97" s="22" t="str">
        <f t="shared" si="43"/>
        <v/>
      </c>
      <c r="P97" s="70"/>
      <c r="Q97" s="197"/>
    </row>
    <row r="98" spans="1:17" s="196" customFormat="1" ht="10.5" hidden="1" x14ac:dyDescent="0.15">
      <c r="A98" s="201">
        <f t="shared" si="43"/>
        <v>8</v>
      </c>
      <c r="B98" s="202" t="str">
        <f t="shared" si="43"/>
        <v/>
      </c>
      <c r="C98" s="205" t="str">
        <f t="shared" si="43"/>
        <v/>
      </c>
      <c r="D98" s="22" t="str">
        <f t="shared" si="43"/>
        <v/>
      </c>
      <c r="E98" s="207" t="str">
        <f t="shared" si="43"/>
        <v/>
      </c>
      <c r="F98" s="205" t="str">
        <f t="shared" si="43"/>
        <v/>
      </c>
      <c r="G98" s="205" t="str">
        <f t="shared" si="43"/>
        <v/>
      </c>
      <c r="H98" s="205" t="str">
        <f t="shared" si="43"/>
        <v/>
      </c>
      <c r="I98" s="205" t="str">
        <f t="shared" si="43"/>
        <v/>
      </c>
      <c r="J98" s="205" t="str">
        <f t="shared" si="43"/>
        <v/>
      </c>
      <c r="K98" s="205" t="str">
        <f t="shared" si="43"/>
        <v/>
      </c>
      <c r="L98" s="205" t="str">
        <f t="shared" si="43"/>
        <v/>
      </c>
      <c r="M98" s="205" t="str">
        <f t="shared" si="43"/>
        <v/>
      </c>
      <c r="N98" s="22" t="str">
        <f t="shared" si="43"/>
        <v/>
      </c>
      <c r="P98" s="70"/>
      <c r="Q98" s="197"/>
    </row>
    <row r="99" spans="1:17" s="196" customFormat="1" ht="10.5" hidden="1" x14ac:dyDescent="0.15">
      <c r="A99" s="201">
        <f t="shared" si="43"/>
        <v>9</v>
      </c>
      <c r="B99" s="202" t="str">
        <f t="shared" si="43"/>
        <v/>
      </c>
      <c r="C99" s="205" t="str">
        <f t="shared" si="43"/>
        <v/>
      </c>
      <c r="D99" s="22" t="str">
        <f t="shared" si="43"/>
        <v/>
      </c>
      <c r="E99" s="207" t="str">
        <f t="shared" si="43"/>
        <v/>
      </c>
      <c r="F99" s="205" t="str">
        <f t="shared" si="43"/>
        <v/>
      </c>
      <c r="G99" s="205" t="str">
        <f t="shared" si="43"/>
        <v/>
      </c>
      <c r="H99" s="205" t="str">
        <f t="shared" si="43"/>
        <v/>
      </c>
      <c r="I99" s="205" t="str">
        <f t="shared" si="43"/>
        <v/>
      </c>
      <c r="J99" s="205" t="str">
        <f t="shared" si="43"/>
        <v/>
      </c>
      <c r="K99" s="205" t="str">
        <f t="shared" si="43"/>
        <v/>
      </c>
      <c r="L99" s="205" t="str">
        <f t="shared" si="43"/>
        <v/>
      </c>
      <c r="M99" s="205" t="str">
        <f t="shared" si="43"/>
        <v/>
      </c>
      <c r="N99" s="22" t="str">
        <f t="shared" si="43"/>
        <v/>
      </c>
      <c r="P99" s="70"/>
      <c r="Q99" s="197"/>
    </row>
    <row r="100" spans="1:17" s="196" customFormat="1" ht="10.5" hidden="1" x14ac:dyDescent="0.15">
      <c r="A100" s="201">
        <f t="shared" si="43"/>
        <v>10</v>
      </c>
      <c r="B100" s="202" t="str">
        <f t="shared" si="43"/>
        <v/>
      </c>
      <c r="C100" s="205" t="str">
        <f t="shared" si="43"/>
        <v/>
      </c>
      <c r="D100" s="22" t="str">
        <f t="shared" si="43"/>
        <v/>
      </c>
      <c r="E100" s="207" t="str">
        <f t="shared" si="43"/>
        <v/>
      </c>
      <c r="F100" s="205" t="str">
        <f t="shared" si="43"/>
        <v/>
      </c>
      <c r="G100" s="205" t="str">
        <f t="shared" si="43"/>
        <v/>
      </c>
      <c r="H100" s="205" t="str">
        <f t="shared" si="43"/>
        <v/>
      </c>
      <c r="I100" s="205" t="str">
        <f t="shared" si="43"/>
        <v/>
      </c>
      <c r="J100" s="205" t="str">
        <f t="shared" si="43"/>
        <v/>
      </c>
      <c r="K100" s="205" t="str">
        <f t="shared" si="43"/>
        <v/>
      </c>
      <c r="L100" s="205" t="str">
        <f t="shared" si="43"/>
        <v/>
      </c>
      <c r="M100" s="205" t="str">
        <f t="shared" si="43"/>
        <v/>
      </c>
      <c r="N100" s="22" t="str">
        <f t="shared" si="43"/>
        <v/>
      </c>
      <c r="P100" s="70"/>
      <c r="Q100" s="197"/>
    </row>
    <row r="101" spans="1:17" s="196" customFormat="1" ht="10.5" hidden="1" x14ac:dyDescent="0.15">
      <c r="A101" s="201">
        <f t="shared" si="43"/>
        <v>11</v>
      </c>
      <c r="B101" s="202" t="str">
        <f t="shared" si="43"/>
        <v/>
      </c>
      <c r="C101" s="205" t="str">
        <f t="shared" si="43"/>
        <v/>
      </c>
      <c r="D101" s="22" t="str">
        <f t="shared" si="43"/>
        <v/>
      </c>
      <c r="E101" s="207" t="str">
        <f t="shared" si="43"/>
        <v/>
      </c>
      <c r="F101" s="205" t="str">
        <f t="shared" si="43"/>
        <v/>
      </c>
      <c r="G101" s="205" t="str">
        <f t="shared" si="43"/>
        <v/>
      </c>
      <c r="H101" s="205" t="str">
        <f t="shared" si="43"/>
        <v/>
      </c>
      <c r="I101" s="205" t="str">
        <f t="shared" si="43"/>
        <v/>
      </c>
      <c r="J101" s="205" t="str">
        <f t="shared" si="43"/>
        <v/>
      </c>
      <c r="K101" s="205" t="str">
        <f t="shared" si="43"/>
        <v/>
      </c>
      <c r="L101" s="205" t="str">
        <f t="shared" si="43"/>
        <v/>
      </c>
      <c r="M101" s="205" t="str">
        <f t="shared" si="43"/>
        <v/>
      </c>
      <c r="N101" s="22" t="str">
        <f t="shared" si="43"/>
        <v/>
      </c>
      <c r="P101" s="70"/>
      <c r="Q101" s="197"/>
    </row>
    <row r="102" spans="1:17" s="196" customFormat="1" ht="10.5" hidden="1" x14ac:dyDescent="0.15">
      <c r="A102" s="201">
        <f t="shared" si="43"/>
        <v>12</v>
      </c>
      <c r="B102" s="202" t="str">
        <f t="shared" si="43"/>
        <v/>
      </c>
      <c r="C102" s="205" t="str">
        <f t="shared" si="43"/>
        <v/>
      </c>
      <c r="D102" s="22" t="str">
        <f t="shared" si="43"/>
        <v/>
      </c>
      <c r="E102" s="207" t="str">
        <f t="shared" si="43"/>
        <v/>
      </c>
      <c r="F102" s="205" t="str">
        <f t="shared" si="43"/>
        <v/>
      </c>
      <c r="G102" s="205" t="str">
        <f t="shared" si="43"/>
        <v/>
      </c>
      <c r="H102" s="205" t="str">
        <f t="shared" si="43"/>
        <v/>
      </c>
      <c r="I102" s="205" t="str">
        <f t="shared" si="43"/>
        <v/>
      </c>
      <c r="J102" s="205" t="str">
        <f t="shared" si="43"/>
        <v/>
      </c>
      <c r="K102" s="205" t="str">
        <f t="shared" si="43"/>
        <v/>
      </c>
      <c r="L102" s="205" t="str">
        <f t="shared" si="43"/>
        <v/>
      </c>
      <c r="M102" s="205" t="str">
        <f t="shared" si="43"/>
        <v/>
      </c>
      <c r="N102" s="22" t="str">
        <f t="shared" si="43"/>
        <v/>
      </c>
      <c r="P102" s="70"/>
      <c r="Q102" s="197"/>
    </row>
    <row r="103" spans="1:17" s="196" customFormat="1" ht="10.5" hidden="1" x14ac:dyDescent="0.15">
      <c r="A103" s="201">
        <f t="shared" si="43"/>
        <v>13</v>
      </c>
      <c r="B103" s="202" t="str">
        <f t="shared" si="43"/>
        <v/>
      </c>
      <c r="C103" s="205" t="str">
        <f t="shared" si="43"/>
        <v/>
      </c>
      <c r="D103" s="22" t="str">
        <f t="shared" si="43"/>
        <v/>
      </c>
      <c r="E103" s="207" t="str">
        <f t="shared" si="43"/>
        <v/>
      </c>
      <c r="F103" s="205" t="str">
        <f t="shared" si="43"/>
        <v/>
      </c>
      <c r="G103" s="205" t="str">
        <f t="shared" si="43"/>
        <v/>
      </c>
      <c r="H103" s="205" t="str">
        <f t="shared" si="43"/>
        <v/>
      </c>
      <c r="I103" s="205" t="str">
        <f t="shared" si="43"/>
        <v/>
      </c>
      <c r="J103" s="205" t="str">
        <f t="shared" si="43"/>
        <v/>
      </c>
      <c r="K103" s="205" t="str">
        <f t="shared" si="43"/>
        <v/>
      </c>
      <c r="L103" s="205" t="str">
        <f t="shared" si="43"/>
        <v/>
      </c>
      <c r="M103" s="205" t="str">
        <f t="shared" si="43"/>
        <v/>
      </c>
      <c r="N103" s="22" t="str">
        <f t="shared" si="43"/>
        <v/>
      </c>
      <c r="P103" s="70"/>
      <c r="Q103" s="197"/>
    </row>
    <row r="104" spans="1:17" s="196" customFormat="1" ht="10.5" hidden="1" x14ac:dyDescent="0.15">
      <c r="A104" s="201">
        <f t="shared" si="43"/>
        <v>14</v>
      </c>
      <c r="B104" s="202" t="str">
        <f t="shared" si="43"/>
        <v/>
      </c>
      <c r="C104" s="205" t="str">
        <f t="shared" si="43"/>
        <v/>
      </c>
      <c r="D104" s="22" t="str">
        <f t="shared" si="43"/>
        <v/>
      </c>
      <c r="E104" s="207" t="str">
        <f t="shared" si="43"/>
        <v/>
      </c>
      <c r="F104" s="205" t="str">
        <f t="shared" si="43"/>
        <v/>
      </c>
      <c r="G104" s="205" t="str">
        <f t="shared" si="43"/>
        <v/>
      </c>
      <c r="H104" s="205" t="str">
        <f t="shared" si="43"/>
        <v/>
      </c>
      <c r="I104" s="205" t="str">
        <f t="shared" si="43"/>
        <v/>
      </c>
      <c r="J104" s="205" t="str">
        <f t="shared" si="43"/>
        <v/>
      </c>
      <c r="K104" s="205" t="str">
        <f t="shared" si="43"/>
        <v/>
      </c>
      <c r="L104" s="205" t="str">
        <f t="shared" si="43"/>
        <v/>
      </c>
      <c r="M104" s="205" t="str">
        <f t="shared" si="43"/>
        <v/>
      </c>
      <c r="N104" s="22" t="str">
        <f t="shared" si="43"/>
        <v/>
      </c>
      <c r="P104" s="70"/>
      <c r="Q104" s="197"/>
    </row>
    <row r="105" spans="1:17" s="196" customFormat="1" ht="10.5" hidden="1" x14ac:dyDescent="0.15">
      <c r="A105" s="201">
        <f t="shared" si="43"/>
        <v>15</v>
      </c>
      <c r="B105" s="202" t="str">
        <f t="shared" si="43"/>
        <v/>
      </c>
      <c r="C105" s="205" t="str">
        <f t="shared" si="43"/>
        <v/>
      </c>
      <c r="D105" s="22" t="str">
        <f t="shared" si="43"/>
        <v/>
      </c>
      <c r="E105" s="207" t="str">
        <f t="shared" si="43"/>
        <v/>
      </c>
      <c r="F105" s="205" t="str">
        <f t="shared" si="43"/>
        <v/>
      </c>
      <c r="G105" s="205" t="str">
        <f t="shared" si="43"/>
        <v/>
      </c>
      <c r="H105" s="205" t="str">
        <f t="shared" si="43"/>
        <v/>
      </c>
      <c r="I105" s="205" t="str">
        <f t="shared" si="43"/>
        <v/>
      </c>
      <c r="J105" s="205" t="str">
        <f t="shared" si="43"/>
        <v/>
      </c>
      <c r="K105" s="205" t="str">
        <f t="shared" si="43"/>
        <v/>
      </c>
      <c r="L105" s="205" t="str">
        <f t="shared" si="43"/>
        <v/>
      </c>
      <c r="M105" s="205" t="str">
        <f t="shared" si="43"/>
        <v/>
      </c>
      <c r="N105" s="22" t="str">
        <f t="shared" si="43"/>
        <v/>
      </c>
      <c r="P105" s="70"/>
      <c r="Q105" s="197"/>
    </row>
    <row r="106" spans="1:17" s="196" customFormat="1" ht="10.5" hidden="1" x14ac:dyDescent="0.15">
      <c r="A106" s="201">
        <f t="shared" si="43"/>
        <v>16</v>
      </c>
      <c r="B106" s="202" t="str">
        <f t="shared" si="43"/>
        <v/>
      </c>
      <c r="C106" s="205" t="str">
        <f t="shared" si="43"/>
        <v/>
      </c>
      <c r="D106" s="22" t="str">
        <f t="shared" si="43"/>
        <v/>
      </c>
      <c r="E106" s="207" t="str">
        <f t="shared" si="43"/>
        <v/>
      </c>
      <c r="F106" s="205" t="str">
        <f t="shared" si="43"/>
        <v/>
      </c>
      <c r="G106" s="205" t="str">
        <f t="shared" si="43"/>
        <v/>
      </c>
      <c r="H106" s="205" t="str">
        <f t="shared" si="43"/>
        <v/>
      </c>
      <c r="I106" s="205" t="str">
        <f t="shared" si="43"/>
        <v/>
      </c>
      <c r="J106" s="205" t="str">
        <f t="shared" si="43"/>
        <v/>
      </c>
      <c r="K106" s="205" t="str">
        <f t="shared" si="43"/>
        <v/>
      </c>
      <c r="L106" s="205" t="str">
        <f t="shared" si="43"/>
        <v/>
      </c>
      <c r="M106" s="205" t="str">
        <f t="shared" si="43"/>
        <v/>
      </c>
      <c r="N106" s="22" t="str">
        <f t="shared" si="43"/>
        <v/>
      </c>
      <c r="P106" s="70"/>
      <c r="Q106" s="197"/>
    </row>
    <row r="107" spans="1:17" s="196" customFormat="1" ht="10.5" hidden="1" x14ac:dyDescent="0.15">
      <c r="A107" s="201">
        <f t="shared" ref="A107:N119" si="44">IF(A23="","",A23)</f>
        <v>17</v>
      </c>
      <c r="B107" s="202" t="str">
        <f t="shared" si="44"/>
        <v/>
      </c>
      <c r="C107" s="205" t="str">
        <f t="shared" si="44"/>
        <v/>
      </c>
      <c r="D107" s="22" t="str">
        <f t="shared" si="44"/>
        <v/>
      </c>
      <c r="E107" s="207" t="str">
        <f t="shared" si="44"/>
        <v/>
      </c>
      <c r="F107" s="205" t="str">
        <f t="shared" si="44"/>
        <v/>
      </c>
      <c r="G107" s="205" t="str">
        <f t="shared" si="44"/>
        <v/>
      </c>
      <c r="H107" s="205" t="str">
        <f t="shared" si="44"/>
        <v/>
      </c>
      <c r="I107" s="205" t="str">
        <f t="shared" si="44"/>
        <v/>
      </c>
      <c r="J107" s="205" t="str">
        <f t="shared" si="44"/>
        <v/>
      </c>
      <c r="K107" s="205" t="str">
        <f t="shared" si="44"/>
        <v/>
      </c>
      <c r="L107" s="205" t="str">
        <f t="shared" si="44"/>
        <v/>
      </c>
      <c r="M107" s="205" t="str">
        <f t="shared" si="44"/>
        <v/>
      </c>
      <c r="N107" s="22" t="str">
        <f t="shared" si="44"/>
        <v/>
      </c>
      <c r="P107" s="70"/>
      <c r="Q107" s="197"/>
    </row>
    <row r="108" spans="1:17" s="196" customFormat="1" ht="10.5" hidden="1" x14ac:dyDescent="0.15">
      <c r="A108" s="201">
        <f t="shared" si="44"/>
        <v>18</v>
      </c>
      <c r="B108" s="202" t="str">
        <f t="shared" si="44"/>
        <v/>
      </c>
      <c r="C108" s="205" t="str">
        <f t="shared" si="44"/>
        <v/>
      </c>
      <c r="D108" s="22" t="str">
        <f t="shared" si="44"/>
        <v/>
      </c>
      <c r="E108" s="207" t="str">
        <f t="shared" si="44"/>
        <v/>
      </c>
      <c r="F108" s="205" t="str">
        <f t="shared" si="44"/>
        <v/>
      </c>
      <c r="G108" s="205" t="str">
        <f t="shared" si="44"/>
        <v/>
      </c>
      <c r="H108" s="205" t="str">
        <f t="shared" si="44"/>
        <v/>
      </c>
      <c r="I108" s="205" t="str">
        <f t="shared" si="44"/>
        <v/>
      </c>
      <c r="J108" s="205" t="str">
        <f t="shared" si="44"/>
        <v/>
      </c>
      <c r="K108" s="205" t="str">
        <f t="shared" si="44"/>
        <v/>
      </c>
      <c r="L108" s="205" t="str">
        <f t="shared" si="44"/>
        <v/>
      </c>
      <c r="M108" s="205" t="str">
        <f t="shared" si="44"/>
        <v/>
      </c>
      <c r="N108" s="22" t="str">
        <f t="shared" si="44"/>
        <v/>
      </c>
      <c r="P108" s="70"/>
      <c r="Q108" s="197"/>
    </row>
    <row r="109" spans="1:17" s="196" customFormat="1" ht="10.5" hidden="1" x14ac:dyDescent="0.15">
      <c r="A109" s="201">
        <f t="shared" si="44"/>
        <v>19</v>
      </c>
      <c r="B109" s="202" t="str">
        <f t="shared" si="44"/>
        <v/>
      </c>
      <c r="C109" s="205" t="str">
        <f t="shared" si="44"/>
        <v/>
      </c>
      <c r="D109" s="22" t="str">
        <f t="shared" si="44"/>
        <v/>
      </c>
      <c r="E109" s="207" t="str">
        <f t="shared" si="44"/>
        <v/>
      </c>
      <c r="F109" s="205" t="str">
        <f t="shared" si="44"/>
        <v/>
      </c>
      <c r="G109" s="205" t="str">
        <f t="shared" si="44"/>
        <v/>
      </c>
      <c r="H109" s="205" t="str">
        <f t="shared" si="44"/>
        <v/>
      </c>
      <c r="I109" s="205" t="str">
        <f t="shared" si="44"/>
        <v/>
      </c>
      <c r="J109" s="205" t="str">
        <f t="shared" si="44"/>
        <v/>
      </c>
      <c r="K109" s="205" t="str">
        <f t="shared" si="44"/>
        <v/>
      </c>
      <c r="L109" s="205" t="str">
        <f t="shared" si="44"/>
        <v/>
      </c>
      <c r="M109" s="205" t="str">
        <f t="shared" si="44"/>
        <v/>
      </c>
      <c r="N109" s="22" t="str">
        <f t="shared" si="44"/>
        <v/>
      </c>
      <c r="P109" s="70"/>
      <c r="Q109" s="197"/>
    </row>
    <row r="110" spans="1:17" s="196" customFormat="1" ht="10.5" hidden="1" x14ac:dyDescent="0.15">
      <c r="A110" s="201">
        <f t="shared" si="44"/>
        <v>20</v>
      </c>
      <c r="B110" s="202" t="str">
        <f t="shared" si="44"/>
        <v/>
      </c>
      <c r="C110" s="205" t="str">
        <f t="shared" si="44"/>
        <v/>
      </c>
      <c r="D110" s="22" t="str">
        <f t="shared" si="44"/>
        <v/>
      </c>
      <c r="E110" s="207" t="str">
        <f t="shared" si="44"/>
        <v/>
      </c>
      <c r="F110" s="205" t="str">
        <f t="shared" si="44"/>
        <v/>
      </c>
      <c r="G110" s="205" t="str">
        <f t="shared" si="44"/>
        <v/>
      </c>
      <c r="H110" s="205" t="str">
        <f t="shared" si="44"/>
        <v/>
      </c>
      <c r="I110" s="205" t="str">
        <f t="shared" si="44"/>
        <v/>
      </c>
      <c r="J110" s="205" t="str">
        <f t="shared" si="44"/>
        <v/>
      </c>
      <c r="K110" s="205" t="str">
        <f t="shared" si="44"/>
        <v/>
      </c>
      <c r="L110" s="205" t="str">
        <f t="shared" si="44"/>
        <v/>
      </c>
      <c r="M110" s="205" t="str">
        <f t="shared" si="44"/>
        <v/>
      </c>
      <c r="N110" s="22" t="str">
        <f t="shared" si="44"/>
        <v/>
      </c>
      <c r="P110" s="70"/>
      <c r="Q110" s="197"/>
    </row>
    <row r="111" spans="1:17" s="196" customFormat="1" ht="10.5" hidden="1" x14ac:dyDescent="0.15">
      <c r="A111" s="201">
        <f t="shared" si="44"/>
        <v>21</v>
      </c>
      <c r="B111" s="202" t="str">
        <f t="shared" si="44"/>
        <v/>
      </c>
      <c r="C111" s="205" t="str">
        <f t="shared" si="44"/>
        <v/>
      </c>
      <c r="D111" s="22" t="str">
        <f t="shared" si="44"/>
        <v/>
      </c>
      <c r="E111" s="207" t="str">
        <f t="shared" si="44"/>
        <v/>
      </c>
      <c r="F111" s="205" t="str">
        <f t="shared" si="44"/>
        <v/>
      </c>
      <c r="G111" s="205" t="str">
        <f t="shared" si="44"/>
        <v/>
      </c>
      <c r="H111" s="205" t="str">
        <f t="shared" si="44"/>
        <v/>
      </c>
      <c r="I111" s="205" t="str">
        <f t="shared" si="44"/>
        <v/>
      </c>
      <c r="J111" s="205" t="str">
        <f t="shared" si="44"/>
        <v/>
      </c>
      <c r="K111" s="205" t="str">
        <f t="shared" si="44"/>
        <v/>
      </c>
      <c r="L111" s="205" t="str">
        <f t="shared" si="44"/>
        <v/>
      </c>
      <c r="M111" s="205" t="str">
        <f t="shared" si="44"/>
        <v/>
      </c>
      <c r="N111" s="22" t="str">
        <f t="shared" si="44"/>
        <v/>
      </c>
      <c r="P111" s="70"/>
      <c r="Q111" s="197"/>
    </row>
    <row r="112" spans="1:17" s="196" customFormat="1" ht="10.5" hidden="1" x14ac:dyDescent="0.15">
      <c r="A112" s="201">
        <f t="shared" si="44"/>
        <v>22</v>
      </c>
      <c r="B112" s="202" t="str">
        <f t="shared" si="44"/>
        <v/>
      </c>
      <c r="C112" s="205" t="str">
        <f t="shared" si="44"/>
        <v/>
      </c>
      <c r="D112" s="22" t="str">
        <f t="shared" si="44"/>
        <v/>
      </c>
      <c r="E112" s="207" t="str">
        <f t="shared" si="44"/>
        <v/>
      </c>
      <c r="F112" s="205" t="str">
        <f t="shared" si="44"/>
        <v/>
      </c>
      <c r="G112" s="205" t="str">
        <f t="shared" si="44"/>
        <v/>
      </c>
      <c r="H112" s="205" t="str">
        <f t="shared" si="44"/>
        <v/>
      </c>
      <c r="I112" s="205" t="str">
        <f t="shared" si="44"/>
        <v/>
      </c>
      <c r="J112" s="205" t="str">
        <f t="shared" si="44"/>
        <v/>
      </c>
      <c r="K112" s="205" t="str">
        <f t="shared" si="44"/>
        <v/>
      </c>
      <c r="L112" s="205" t="str">
        <f t="shared" si="44"/>
        <v/>
      </c>
      <c r="M112" s="205" t="str">
        <f t="shared" si="44"/>
        <v/>
      </c>
      <c r="N112" s="22" t="str">
        <f t="shared" si="44"/>
        <v/>
      </c>
      <c r="P112" s="70"/>
      <c r="Q112" s="197"/>
    </row>
    <row r="113" spans="1:17" s="196" customFormat="1" ht="10.5" hidden="1" x14ac:dyDescent="0.15">
      <c r="A113" s="201">
        <f t="shared" si="44"/>
        <v>23</v>
      </c>
      <c r="B113" s="202" t="str">
        <f t="shared" si="44"/>
        <v/>
      </c>
      <c r="C113" s="205" t="str">
        <f t="shared" si="44"/>
        <v/>
      </c>
      <c r="D113" s="22" t="str">
        <f t="shared" si="44"/>
        <v/>
      </c>
      <c r="E113" s="207" t="str">
        <f t="shared" si="44"/>
        <v/>
      </c>
      <c r="F113" s="205" t="str">
        <f t="shared" si="44"/>
        <v/>
      </c>
      <c r="G113" s="205" t="str">
        <f t="shared" si="44"/>
        <v/>
      </c>
      <c r="H113" s="205" t="str">
        <f t="shared" si="44"/>
        <v/>
      </c>
      <c r="I113" s="205" t="str">
        <f t="shared" si="44"/>
        <v/>
      </c>
      <c r="J113" s="205" t="str">
        <f t="shared" si="44"/>
        <v/>
      </c>
      <c r="K113" s="205" t="str">
        <f t="shared" si="44"/>
        <v/>
      </c>
      <c r="L113" s="205" t="str">
        <f t="shared" si="44"/>
        <v/>
      </c>
      <c r="M113" s="205" t="str">
        <f t="shared" si="44"/>
        <v/>
      </c>
      <c r="N113" s="22" t="str">
        <f t="shared" si="44"/>
        <v/>
      </c>
      <c r="P113" s="70"/>
      <c r="Q113" s="197"/>
    </row>
    <row r="114" spans="1:17" s="196" customFormat="1" ht="10.5" hidden="1" x14ac:dyDescent="0.15">
      <c r="A114" s="201">
        <f t="shared" si="44"/>
        <v>24</v>
      </c>
      <c r="B114" s="202" t="str">
        <f t="shared" si="44"/>
        <v/>
      </c>
      <c r="C114" s="205" t="str">
        <f t="shared" si="44"/>
        <v/>
      </c>
      <c r="D114" s="22" t="str">
        <f t="shared" si="44"/>
        <v/>
      </c>
      <c r="E114" s="207" t="str">
        <f t="shared" si="44"/>
        <v/>
      </c>
      <c r="F114" s="205" t="str">
        <f t="shared" si="44"/>
        <v/>
      </c>
      <c r="G114" s="205" t="str">
        <f t="shared" si="44"/>
        <v/>
      </c>
      <c r="H114" s="205" t="str">
        <f t="shared" si="44"/>
        <v/>
      </c>
      <c r="I114" s="205" t="str">
        <f t="shared" si="44"/>
        <v/>
      </c>
      <c r="J114" s="205" t="str">
        <f t="shared" si="44"/>
        <v/>
      </c>
      <c r="K114" s="205" t="str">
        <f t="shared" si="44"/>
        <v/>
      </c>
      <c r="L114" s="205" t="str">
        <f t="shared" si="44"/>
        <v/>
      </c>
      <c r="M114" s="205" t="str">
        <f t="shared" si="44"/>
        <v/>
      </c>
      <c r="N114" s="22" t="str">
        <f t="shared" si="44"/>
        <v/>
      </c>
      <c r="P114" s="70"/>
      <c r="Q114" s="197"/>
    </row>
    <row r="115" spans="1:17" s="196" customFormat="1" ht="10.5" hidden="1" x14ac:dyDescent="0.15">
      <c r="A115" s="201">
        <f t="shared" si="44"/>
        <v>25</v>
      </c>
      <c r="B115" s="202" t="str">
        <f t="shared" si="44"/>
        <v/>
      </c>
      <c r="C115" s="205" t="str">
        <f t="shared" si="44"/>
        <v/>
      </c>
      <c r="D115" s="22" t="str">
        <f t="shared" si="44"/>
        <v/>
      </c>
      <c r="E115" s="207" t="str">
        <f t="shared" si="44"/>
        <v/>
      </c>
      <c r="F115" s="205" t="str">
        <f t="shared" si="44"/>
        <v/>
      </c>
      <c r="G115" s="205" t="str">
        <f t="shared" si="44"/>
        <v/>
      </c>
      <c r="H115" s="205" t="str">
        <f t="shared" si="44"/>
        <v/>
      </c>
      <c r="I115" s="205" t="str">
        <f t="shared" si="44"/>
        <v/>
      </c>
      <c r="J115" s="205" t="str">
        <f t="shared" si="44"/>
        <v/>
      </c>
      <c r="K115" s="205" t="str">
        <f t="shared" si="44"/>
        <v/>
      </c>
      <c r="L115" s="205" t="str">
        <f t="shared" si="44"/>
        <v/>
      </c>
      <c r="M115" s="205" t="str">
        <f t="shared" si="44"/>
        <v/>
      </c>
      <c r="N115" s="22" t="str">
        <f t="shared" si="44"/>
        <v/>
      </c>
      <c r="P115" s="70"/>
      <c r="Q115" s="197"/>
    </row>
    <row r="116" spans="1:17" s="196" customFormat="1" ht="10.5" hidden="1" x14ac:dyDescent="0.15">
      <c r="A116" s="201">
        <f t="shared" si="44"/>
        <v>26</v>
      </c>
      <c r="B116" s="202" t="str">
        <f t="shared" si="44"/>
        <v/>
      </c>
      <c r="C116" s="205" t="str">
        <f t="shared" si="44"/>
        <v/>
      </c>
      <c r="D116" s="22" t="str">
        <f t="shared" si="44"/>
        <v/>
      </c>
      <c r="E116" s="207" t="str">
        <f t="shared" si="44"/>
        <v/>
      </c>
      <c r="F116" s="205" t="str">
        <f t="shared" si="44"/>
        <v/>
      </c>
      <c r="G116" s="205" t="str">
        <f t="shared" si="44"/>
        <v/>
      </c>
      <c r="H116" s="205" t="str">
        <f t="shared" si="44"/>
        <v/>
      </c>
      <c r="I116" s="205" t="str">
        <f t="shared" si="44"/>
        <v/>
      </c>
      <c r="J116" s="205" t="str">
        <f t="shared" si="44"/>
        <v/>
      </c>
      <c r="K116" s="205" t="str">
        <f t="shared" si="44"/>
        <v/>
      </c>
      <c r="L116" s="205" t="str">
        <f t="shared" si="44"/>
        <v/>
      </c>
      <c r="M116" s="205" t="str">
        <f t="shared" si="44"/>
        <v/>
      </c>
      <c r="N116" s="22" t="str">
        <f t="shared" si="44"/>
        <v/>
      </c>
      <c r="P116" s="70"/>
      <c r="Q116" s="197"/>
    </row>
    <row r="117" spans="1:17" s="196" customFormat="1" ht="10.5" hidden="1" x14ac:dyDescent="0.15">
      <c r="A117" s="201">
        <f t="shared" si="44"/>
        <v>27</v>
      </c>
      <c r="B117" s="202" t="str">
        <f t="shared" si="44"/>
        <v/>
      </c>
      <c r="C117" s="205" t="str">
        <f t="shared" si="44"/>
        <v/>
      </c>
      <c r="D117" s="22" t="str">
        <f t="shared" si="44"/>
        <v/>
      </c>
      <c r="E117" s="207" t="str">
        <f t="shared" si="44"/>
        <v/>
      </c>
      <c r="F117" s="205" t="str">
        <f t="shared" si="44"/>
        <v/>
      </c>
      <c r="G117" s="205" t="str">
        <f t="shared" si="44"/>
        <v/>
      </c>
      <c r="H117" s="205" t="str">
        <f t="shared" si="44"/>
        <v/>
      </c>
      <c r="I117" s="205" t="str">
        <f t="shared" si="44"/>
        <v/>
      </c>
      <c r="J117" s="205" t="str">
        <f t="shared" si="44"/>
        <v/>
      </c>
      <c r="K117" s="205" t="str">
        <f t="shared" si="44"/>
        <v/>
      </c>
      <c r="L117" s="205" t="str">
        <f t="shared" si="44"/>
        <v/>
      </c>
      <c r="M117" s="205" t="str">
        <f t="shared" si="44"/>
        <v/>
      </c>
      <c r="N117" s="22" t="str">
        <f t="shared" si="44"/>
        <v/>
      </c>
      <c r="P117" s="70"/>
      <c r="Q117" s="197"/>
    </row>
    <row r="118" spans="1:17" s="196" customFormat="1" ht="10.5" hidden="1" x14ac:dyDescent="0.15">
      <c r="A118" s="201">
        <f t="shared" si="44"/>
        <v>28</v>
      </c>
      <c r="B118" s="202" t="str">
        <f t="shared" si="44"/>
        <v/>
      </c>
      <c r="C118" s="205" t="str">
        <f t="shared" si="44"/>
        <v/>
      </c>
      <c r="D118" s="22" t="str">
        <f t="shared" si="44"/>
        <v/>
      </c>
      <c r="E118" s="207" t="str">
        <f t="shared" si="44"/>
        <v/>
      </c>
      <c r="F118" s="205" t="str">
        <f t="shared" si="44"/>
        <v/>
      </c>
      <c r="G118" s="205" t="str">
        <f t="shared" si="44"/>
        <v/>
      </c>
      <c r="H118" s="205" t="str">
        <f t="shared" si="44"/>
        <v/>
      </c>
      <c r="I118" s="205" t="str">
        <f t="shared" si="44"/>
        <v/>
      </c>
      <c r="J118" s="205" t="str">
        <f t="shared" si="44"/>
        <v/>
      </c>
      <c r="K118" s="205" t="str">
        <f t="shared" si="44"/>
        <v/>
      </c>
      <c r="L118" s="205" t="str">
        <f t="shared" si="44"/>
        <v/>
      </c>
      <c r="M118" s="205" t="str">
        <f t="shared" si="44"/>
        <v/>
      </c>
      <c r="N118" s="22" t="str">
        <f t="shared" si="44"/>
        <v/>
      </c>
      <c r="P118" s="70"/>
      <c r="Q118" s="197"/>
    </row>
    <row r="119" spans="1:17" s="196" customFormat="1" ht="10.5" hidden="1" x14ac:dyDescent="0.15">
      <c r="A119" s="203">
        <f t="shared" si="44"/>
        <v>29</v>
      </c>
      <c r="B119" s="204" t="str">
        <f t="shared" si="44"/>
        <v/>
      </c>
      <c r="C119" s="206" t="str">
        <f t="shared" si="44"/>
        <v/>
      </c>
      <c r="D119" s="23" t="str">
        <f t="shared" si="44"/>
        <v/>
      </c>
      <c r="E119" s="208" t="str">
        <f t="shared" si="44"/>
        <v/>
      </c>
      <c r="F119" s="206" t="str">
        <f t="shared" si="44"/>
        <v/>
      </c>
      <c r="G119" s="206" t="str">
        <f t="shared" si="44"/>
        <v/>
      </c>
      <c r="H119" s="206" t="str">
        <f t="shared" si="44"/>
        <v/>
      </c>
      <c r="I119" s="206" t="str">
        <f t="shared" si="44"/>
        <v/>
      </c>
      <c r="J119" s="206" t="str">
        <f t="shared" si="44"/>
        <v/>
      </c>
      <c r="K119" s="206" t="str">
        <f t="shared" si="44"/>
        <v/>
      </c>
      <c r="L119" s="206" t="str">
        <f t="shared" si="44"/>
        <v/>
      </c>
      <c r="M119" s="206" t="str">
        <f t="shared" si="44"/>
        <v/>
      </c>
      <c r="N119" s="23" t="str">
        <f t="shared" si="44"/>
        <v/>
      </c>
      <c r="P119" s="70"/>
      <c r="Q119" s="197"/>
    </row>
    <row r="157" spans="3:14" ht="21" customHeight="1" x14ac:dyDescent="0.2">
      <c r="C157" s="355" t="s">
        <v>218</v>
      </c>
      <c r="D157" s="356"/>
      <c r="E157" s="357"/>
      <c r="F157" s="357"/>
      <c r="G157" s="357"/>
      <c r="H157" s="357"/>
      <c r="I157" s="357"/>
      <c r="J157" s="357"/>
      <c r="K157" s="357"/>
      <c r="L157" s="356"/>
      <c r="M157" s="356"/>
      <c r="N157" s="356"/>
    </row>
    <row r="158" spans="3:14" ht="19.5" customHeight="1" x14ac:dyDescent="0.2">
      <c r="C158" s="368"/>
      <c r="D158" s="359"/>
      <c r="E158" s="260" t="str">
        <f>E6</f>
        <v>SPRE</v>
      </c>
      <c r="F158" s="260" t="str">
        <f t="shared" ref="F158:N158" si="45">F6</f>
        <v>RPRE</v>
      </c>
      <c r="G158" s="260" t="str">
        <f t="shared" si="45"/>
        <v>TREP</v>
      </c>
      <c r="H158" s="260" t="str">
        <f t="shared" si="45"/>
        <v>IPRE</v>
      </c>
      <c r="I158" s="260" t="str">
        <f t="shared" si="45"/>
        <v>SPRI</v>
      </c>
      <c r="J158" s="260" t="str">
        <f t="shared" si="45"/>
        <v>RPRS</v>
      </c>
      <c r="K158" s="260" t="str">
        <f t="shared" si="45"/>
        <v>IPRS</v>
      </c>
      <c r="L158" s="260" t="str">
        <f t="shared" si="45"/>
        <v>SPRR</v>
      </c>
      <c r="M158" s="260" t="str">
        <f t="shared" si="45"/>
        <v>RPRR</v>
      </c>
      <c r="N158" s="260" t="str">
        <f t="shared" si="45"/>
        <v>IPRE</v>
      </c>
    </row>
    <row r="159" spans="3:14" x14ac:dyDescent="0.2">
      <c r="D159" s="360" t="s">
        <v>148</v>
      </c>
      <c r="E159" s="361" t="str">
        <f>IF(A!$H$40=0,"",PEARSON($E$7:$E$35,E$7:E$35))</f>
        <v/>
      </c>
      <c r="F159" s="362" t="str">
        <f>IF(A!$H$40=0,"",PEARSON($E$7:$E$35,F$7:F$35))</f>
        <v/>
      </c>
      <c r="G159" s="362" t="str">
        <f>IF(A!$H$40=0,"",PEARSON($E$7:$E$35,G$7:G$35))</f>
        <v/>
      </c>
      <c r="H159" s="362" t="str">
        <f>IF(A!$H$40=0,"",PEARSON($E$7:$E$35,H$7:H$35))</f>
        <v/>
      </c>
      <c r="I159" s="362" t="str">
        <f>IF(A!$H$40=0,"",PEARSON($E$7:$E$35,I$7:I$35))</f>
        <v/>
      </c>
      <c r="J159" s="362" t="str">
        <f>IF(A!$H$40=0,"",PEARSON($E$7:$E$35,J$7:J$35))</f>
        <v/>
      </c>
      <c r="K159" s="362" t="str">
        <f>IF(A!$H$40=0,"",PEARSON($E$7:$E$35,K$7:K$35))</f>
        <v/>
      </c>
      <c r="L159" s="362" t="str">
        <f>IF(A!$H$40=0,"",PEARSON($E$7:$E$35,L$7:L$35))</f>
        <v/>
      </c>
      <c r="M159" s="362" t="str">
        <f>IF(A!$H$40=0,"",PEARSON($E$7:$E$35,M$7:M$35))</f>
        <v/>
      </c>
      <c r="N159" s="362" t="str">
        <f>IF(A!$H$40=0,"",PEARSON($E$7:$E$35,N$7:N$35))</f>
        <v/>
      </c>
    </row>
    <row r="160" spans="3:14" x14ac:dyDescent="0.2">
      <c r="D160" s="363" t="s">
        <v>149</v>
      </c>
      <c r="E160" s="253"/>
      <c r="F160" s="361" t="str">
        <f>IF(A!$H$40=0,"",PEARSON($F$7:$F$35,F$7:F$35))</f>
        <v/>
      </c>
      <c r="G160" s="362" t="str">
        <f>IF(A!$H$40=0,"",PEARSON($F$7:$F$35,G$7:G$35))</f>
        <v/>
      </c>
      <c r="H160" s="362" t="str">
        <f>IF(A!$H$40=0,"",PEARSON($F$7:$F$35,H$7:H$35))</f>
        <v/>
      </c>
      <c r="I160" s="362" t="str">
        <f>IF(A!$H$40=0,"",PEARSON($F$7:$F$35,I$7:I$35))</f>
        <v/>
      </c>
      <c r="J160" s="362" t="str">
        <f>IF(A!$H$40=0,"",PEARSON($F$7:$F$35,J$7:J$35))</f>
        <v/>
      </c>
      <c r="K160" s="362" t="str">
        <f>IF(A!$H$40=0,"",PEARSON($F$7:$F$35,K$7:K$35))</f>
        <v/>
      </c>
      <c r="L160" s="362" t="str">
        <f>IF(A!$H$40=0,"",PEARSON($F$7:$F$35,L$7:L$35))</f>
        <v/>
      </c>
      <c r="M160" s="362" t="str">
        <f>IF(A!$H$40=0,"",PEARSON($F$7:$F$35,M$7:M$35))</f>
        <v/>
      </c>
      <c r="N160" s="362" t="str">
        <f>IF(A!$H$40=0,"",PEARSON($F$7:$F$35,N$7:N$35))</f>
        <v/>
      </c>
    </row>
    <row r="161" spans="3:14" x14ac:dyDescent="0.2">
      <c r="D161" s="363" t="s">
        <v>138</v>
      </c>
      <c r="E161" s="253"/>
      <c r="F161" s="253"/>
      <c r="G161" s="361" t="str">
        <f>IF(A!$H$40=0,"",PEARSON($G$7:$G$35,G$7:G$35))</f>
        <v/>
      </c>
      <c r="H161" s="362" t="str">
        <f>IF(A!$H$40=0,"",IF(A!$H$40=0,"",PEARSON($G$7:$G$35,H$7:H$35)))</f>
        <v/>
      </c>
      <c r="I161" s="362" t="str">
        <f>IF(A!$H$40=0,"",PEARSON($G$7:$G$35,I$7:I$35))</f>
        <v/>
      </c>
      <c r="J161" s="362" t="str">
        <f>IF(A!$H$40=0,"",PEARSON($G$7:$G$35,J$7:J$35))</f>
        <v/>
      </c>
      <c r="K161" s="362" t="str">
        <f>IF(A!$H$40=0,"",PEARSON($G$7:$G$35,K$7:K$35))</f>
        <v/>
      </c>
      <c r="L161" s="362" t="str">
        <f>IF(A!$H$40=0,"",PEARSON($G$7:$G$35,L$7:L$35))</f>
        <v/>
      </c>
      <c r="M161" s="362" t="str">
        <f>IF(A!$H$40=0,"",PEARSON($G$7:$G$35,M$7:M$35))</f>
        <v/>
      </c>
      <c r="N161" s="362" t="str">
        <f>IF(A!$H$40=0,"",PEARSON($G$7:$G$35,N$7:N$35))</f>
        <v/>
      </c>
    </row>
    <row r="162" spans="3:14" x14ac:dyDescent="0.2">
      <c r="D162" s="363" t="s">
        <v>150</v>
      </c>
      <c r="E162" s="253"/>
      <c r="F162" s="253"/>
      <c r="G162" s="253"/>
      <c r="H162" s="361" t="str">
        <f>IF(A!$H$40=0,"",PEARSON($H$7:$H$35,H$7:H$35))</f>
        <v/>
      </c>
      <c r="I162" s="362" t="str">
        <f>IF(A!$H$40=0,"",PEARSON($H$7:$H$35,I$7:I$35))</f>
        <v/>
      </c>
      <c r="J162" s="362" t="str">
        <f>IF(A!$H$40=0,"",PEARSON($H$7:$H$35,J$7:J$35))</f>
        <v/>
      </c>
      <c r="K162" s="362" t="str">
        <f>IF(A!$H$40=0,"",PEARSON($H$7:$H$35,K$7:K$35))</f>
        <v/>
      </c>
      <c r="L162" s="362" t="str">
        <f>IF(A!$H$40=0,"",PEARSON($H$7:$H$35,L$7:L$35))</f>
        <v/>
      </c>
      <c r="M162" s="362" t="str">
        <f>IF(A!$H$40=0,"",PEARSON($H$7:$H$35,M$7:M$35))</f>
        <v/>
      </c>
      <c r="N162" s="362" t="str">
        <f>IF(A!$H$40=0,"",PEARSON($H$7:$H$35,N$7:N$35))</f>
        <v/>
      </c>
    </row>
    <row r="163" spans="3:14" x14ac:dyDescent="0.2">
      <c r="D163" s="363" t="s">
        <v>151</v>
      </c>
      <c r="E163" s="253"/>
      <c r="F163" s="253"/>
      <c r="G163" s="253"/>
      <c r="H163" s="253"/>
      <c r="I163" s="361" t="str">
        <f>IF(A!$H$40=0,"",PEARSON($I$7:$I$35,I$7:I$35))</f>
        <v/>
      </c>
      <c r="J163" s="364" t="str">
        <f>IF(A!$H$40=0,"",PEARSON($I$7:$I$35,J$7:J$35))</f>
        <v/>
      </c>
      <c r="K163" s="362" t="str">
        <f>IF(A!$H$40=0,"",PEARSON($I$7:$I$35,K$7:K$35))</f>
        <v/>
      </c>
      <c r="L163" s="362" t="str">
        <f>IF(A!$H$40=0,"",PEARSON($I$7:$I$35,L$7:L$35))</f>
        <v/>
      </c>
      <c r="M163" s="362" t="str">
        <f>IF(A!$H$40=0,"",PEARSON($I$7:$I$35,M$7:M$35))</f>
        <v/>
      </c>
      <c r="N163" s="362" t="str">
        <f>IF(A!$H$40=0,"",PEARSON($I$7:$I$35,N$7:N$35))</f>
        <v/>
      </c>
    </row>
    <row r="164" spans="3:14" x14ac:dyDescent="0.2">
      <c r="D164" s="363" t="s">
        <v>152</v>
      </c>
      <c r="E164" s="253"/>
      <c r="F164" s="253"/>
      <c r="G164" s="253"/>
      <c r="H164" s="253"/>
      <c r="I164" s="253"/>
      <c r="J164" s="365" t="str">
        <f>IF(A!$H$40=0,"",PEARSON($J$7:$J$35,J$7:J$35))</f>
        <v/>
      </c>
      <c r="K164" s="364" t="str">
        <f>IF(A!$H$40=0,"",PEARSON($J$7:$J$35,K$7:K$35))</f>
        <v/>
      </c>
      <c r="L164" s="364" t="str">
        <f>IF(A!$H$40=0,"",PEARSON($J$7:$J$35,L$7:L$35))</f>
        <v/>
      </c>
      <c r="M164" s="364" t="str">
        <f>IF(A!$H$40=0,"",PEARSON($J$7:$J$35,M$7:M$35))</f>
        <v/>
      </c>
      <c r="N164" s="364" t="str">
        <f>IF(A!$H$40=0,"",PEARSON($J$7:$J$35,N$7:N$35))</f>
        <v/>
      </c>
    </row>
    <row r="165" spans="3:14" x14ac:dyDescent="0.2">
      <c r="D165" s="363" t="s">
        <v>153</v>
      </c>
      <c r="E165" s="253"/>
      <c r="F165" s="253"/>
      <c r="G165" s="253"/>
      <c r="H165" s="253"/>
      <c r="I165" s="253"/>
      <c r="J165" s="253"/>
      <c r="K165" s="365" t="str">
        <f>IF(A!$H$40=0,"",PEARSON($K$7:$K$35,K$7:K$35))</f>
        <v/>
      </c>
      <c r="L165" s="364" t="str">
        <f>IF(A!$H$40=0,"",PEARSON($K$7:$K$35,L$7:L$35))</f>
        <v/>
      </c>
      <c r="M165" s="364" t="str">
        <f>IF(A!$H$40=0,"",PEARSON($K$7:$K$35,M$7:M$35))</f>
        <v/>
      </c>
      <c r="N165" s="364" t="str">
        <f>IF(A!$H$40=0,"",PEARSON($K$7:$K$35,N$7:N$35))</f>
        <v/>
      </c>
    </row>
    <row r="166" spans="3:14" x14ac:dyDescent="0.2">
      <c r="D166" s="363" t="s">
        <v>154</v>
      </c>
      <c r="E166" s="253"/>
      <c r="F166" s="253"/>
      <c r="G166" s="253"/>
      <c r="H166" s="253"/>
      <c r="I166" s="253"/>
      <c r="J166" s="253"/>
      <c r="K166" s="253"/>
      <c r="L166" s="365" t="str">
        <f>IF(A!$H$40=0,"",PEARSON($L$7:$L$35,L$7:L$35))</f>
        <v/>
      </c>
      <c r="M166" s="364" t="str">
        <f>IF(A!$H$40=0,"",PEARSON($L$7:$L$35,M$7:M$35))</f>
        <v/>
      </c>
      <c r="N166" s="364" t="str">
        <f>IF(A!$H$40=0,"",PEARSON($L$7:$L$35,N$7:N$35))</f>
        <v/>
      </c>
    </row>
    <row r="167" spans="3:14" x14ac:dyDescent="0.2">
      <c r="D167" s="363" t="s">
        <v>155</v>
      </c>
      <c r="E167" s="253"/>
      <c r="F167" s="253"/>
      <c r="G167" s="253"/>
      <c r="H167" s="253"/>
      <c r="I167" s="253"/>
      <c r="J167" s="253"/>
      <c r="K167" s="253"/>
      <c r="L167" s="253"/>
      <c r="M167" s="365" t="str">
        <f>IF(A!$H$40=0,"",PEARSON($M$7:$M$35,M$7:M$35))</f>
        <v/>
      </c>
      <c r="N167" s="364" t="str">
        <f>IF(A!$H$40=0,"",PEARSON($M$7:$M$35,N$7:N$35))</f>
        <v/>
      </c>
    </row>
    <row r="168" spans="3:14" x14ac:dyDescent="0.2">
      <c r="C168" s="368"/>
      <c r="D168" s="366" t="s">
        <v>156</v>
      </c>
      <c r="E168" s="358"/>
      <c r="F168" s="358"/>
      <c r="G168" s="358"/>
      <c r="H168" s="358"/>
      <c r="I168" s="358"/>
      <c r="J168" s="358"/>
      <c r="K168" s="358"/>
      <c r="L168" s="358"/>
      <c r="M168" s="358"/>
      <c r="N168" s="367" t="str">
        <f>IF(A!$H$40=0,"",PEARSON($N$7:$N$35,N$7:N$35))</f>
        <v/>
      </c>
    </row>
  </sheetData>
  <sheetProtection sheet="1" objects="1" scenarios="1"/>
  <autoFilter ref="A90:N119">
    <filterColumn colId="1">
      <customFilters and="1">
        <customFilter operator="notEqual" val=" "/>
      </customFilters>
    </filterColumn>
  </autoFilter>
  <mergeCells count="4">
    <mergeCell ref="O2:P2"/>
    <mergeCell ref="M3:P3"/>
    <mergeCell ref="H1:K1"/>
    <mergeCell ref="H2:K2"/>
  </mergeCells>
  <phoneticPr fontId="0" type="noConversion"/>
  <conditionalFormatting sqref="O7:O35">
    <cfRule type="cellIs" dxfId="23" priority="1" stopIfTrue="1" operator="equal">
      <formula>0</formula>
    </cfRule>
    <cfRule type="cellIs" dxfId="22" priority="2" stopIfTrue="1" operator="between">
      <formula>0.8</formula>
      <formula>1</formula>
    </cfRule>
  </conditionalFormatting>
  <conditionalFormatting sqref="P7:P35">
    <cfRule type="cellIs" dxfId="21" priority="3" stopIfTrue="1" operator="between">
      <formula>0</formula>
      <formula>20</formula>
    </cfRule>
    <cfRule type="cellIs" dxfId="20" priority="4" stopIfTrue="1" operator="between">
      <formula>80</formula>
      <formula>100</formula>
    </cfRule>
  </conditionalFormatting>
  <conditionalFormatting sqref="E53:N81">
    <cfRule type="cellIs" dxfId="19" priority="5" stopIfTrue="1" operator="equal">
      <formula>"A"</formula>
    </cfRule>
    <cfRule type="cellIs" dxfId="18" priority="6" stopIfTrue="1" operator="equal">
      <formula>"C"</formula>
    </cfRule>
  </conditionalFormatting>
  <dataValidations xWindow="668" yWindow="298" count="6">
    <dataValidation allowBlank="1" showInputMessage="1" showErrorMessage="1" prompt="Se questo numero è particolarmente elevato, saremo in presenza di una personalità socialmente disadattata con tratti di ostilità nei confronti del proprio ambiente socio-amicale di appartenenza [Meschieri 1972]." sqref="F5"/>
    <dataValidation allowBlank="1" showInputMessage="1" showErrorMessage="1" prompt="Un alto numero di scelte compiute significa che il soggetto si &quot;proietta attivamente&quot; nell'ambito del suo gruppo, desiderando numerose relazioni interpersonali di tipo &quot;positivo&quot; [Soresi, in Cornoldi e Soresi 1980, p. 419]." sqref="E5"/>
    <dataValidation allowBlank="1" showInputMessage="1" showErrorMessage="1" prompt="Questo è il più diretto indice di popolarità, di &quot;leadership&quot; [Soresi, in Cornoldi e Soresi 1980, p. 419]." sqref="I5"/>
    <dataValidation allowBlank="1" showInputMessage="1" showErrorMessage="1" prompt="Questo è il più diretto indice di esclusione, di impopolarità [Soresi, in Cornoldi e Soresi 1980, p. 419]." sqref="J5"/>
    <dataValidation allowBlank="1" showInputMessage="1" showErrorMessage="1" prompt="Rapporto tra le scelte reciproche e le scelte complessivamente compiute. Questo indice ci informa del grado di corrispondenza che un soggetto prova nelle sue scelte. Il rapporto va da un minimo di 0 a un massimo di 1 [Lutte 1964]." sqref="O5:O6"/>
    <dataValidation allowBlank="1" showInputMessage="1" showErrorMessage="1" prompt="Indica la % di alunni del gruppo che ha ricevuto un n° di scelte inferiore alle scelte ricevute dal soggetto in esame. L'alunno con il più alto n° di scelte ricevute ottiene percentile 100; l'alunno con il n° più basso di scelte ottiene percentile 0." sqref="P5:P6"/>
  </dataValidations>
  <printOptions horizontalCentered="1" verticalCentered="1"/>
  <pageMargins left="0.27559055118110237" right="0.27559055118110237" top="0.35433070866141736" bottom="0.47" header="0.27559055118110237" footer="0.24"/>
  <pageSetup paperSize="9" orientation="landscape" blackAndWhite="1" horizontalDpi="300" verticalDpi="300" r:id="rId1"/>
  <headerFooter alignWithMargins="0">
    <oddFooter>&amp;L&amp;8Foglio elettronico: L. Clama, G. Martini, M. Nardini&amp;C&amp;8&amp;F - Scheda &amp;A - Pagina &amp;P&amp;R&amp;8&amp;D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5"/>
  <dimension ref="A1:J33"/>
  <sheetViews>
    <sheetView showGridLines="0" showRowColHeaders="0" zoomScaleNormal="100" workbookViewId="0"/>
  </sheetViews>
  <sheetFormatPr defaultRowHeight="12.75" x14ac:dyDescent="0.2"/>
  <cols>
    <col min="1" max="10" width="9.140625" style="50"/>
    <col min="11" max="11" width="1.42578125" style="50" customWidth="1"/>
    <col min="12" max="16384" width="9.140625" style="50"/>
  </cols>
  <sheetData>
    <row r="1" spans="1:10" ht="16.5" customHeight="1" x14ac:dyDescent="0.2">
      <c r="B1" s="65" t="s">
        <v>68</v>
      </c>
      <c r="C1" s="630" t="str">
        <f>IF(A!$K1="","",A!$K1)</f>
        <v/>
      </c>
      <c r="D1" s="631"/>
      <c r="E1" s="632"/>
      <c r="G1" s="66" t="s">
        <v>69</v>
      </c>
      <c r="H1" s="630" t="str">
        <f>IF(A!$V1="","",A!$V1)</f>
        <v/>
      </c>
      <c r="I1" s="631"/>
      <c r="J1" s="632"/>
    </row>
    <row r="2" spans="1:10" ht="16.5" customHeight="1" x14ac:dyDescent="0.2">
      <c r="B2" s="65" t="s">
        <v>67</v>
      </c>
      <c r="C2" s="633" t="str">
        <f>IF(A!$K2="","",A!$K2)</f>
        <v/>
      </c>
      <c r="D2" s="634"/>
      <c r="E2" s="635"/>
      <c r="G2" s="66" t="s">
        <v>215</v>
      </c>
      <c r="H2" s="636" t="str">
        <f>IF(A!$V2="","",A!$V2)</f>
        <v/>
      </c>
      <c r="I2" s="637"/>
      <c r="J2" s="638"/>
    </row>
    <row r="3" spans="1:10" ht="16.5" customHeight="1" x14ac:dyDescent="0.2">
      <c r="A3" s="369"/>
      <c r="B3" s="369"/>
      <c r="C3" s="369"/>
      <c r="D3" s="369"/>
      <c r="E3" s="369"/>
      <c r="F3" s="369"/>
      <c r="G3" s="66" t="s">
        <v>70</v>
      </c>
      <c r="H3" s="63" t="str">
        <f>IF(A!$AF1="","",A!$AF1)</f>
        <v/>
      </c>
      <c r="I3" s="369"/>
      <c r="J3" s="369"/>
    </row>
    <row r="4" spans="1:10" ht="15" x14ac:dyDescent="0.2">
      <c r="A4" s="64" t="s">
        <v>110</v>
      </c>
    </row>
    <row r="33" spans="1:1" ht="15" x14ac:dyDescent="0.2">
      <c r="A33" s="64" t="s">
        <v>109</v>
      </c>
    </row>
  </sheetData>
  <sheetProtection sheet="1" objects="1" scenarios="1"/>
  <mergeCells count="4">
    <mergeCell ref="C1:E1"/>
    <mergeCell ref="C2:E2"/>
    <mergeCell ref="H2:J2"/>
    <mergeCell ref="H1:J1"/>
  </mergeCells>
  <phoneticPr fontId="0" type="noConversion"/>
  <printOptions horizontalCentered="1"/>
  <pageMargins left="0.59" right="0.51181102362204722" top="0.35433070866141736" bottom="0.53" header="0.31496062992125984" footer="0.35433070866141736"/>
  <pageSetup paperSize="9" orientation="portrait" horizontalDpi="300" verticalDpi="300" r:id="rId1"/>
  <headerFooter alignWithMargins="0">
    <oddFooter>&amp;L&amp;8Foglio elettronico: L. Clama, G. Martini, M. Nardini&amp;C&amp;8&amp;F - &amp;A&amp;R&amp;8&amp;D</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6" filterMode="1"/>
  <dimension ref="A1:AI142"/>
  <sheetViews>
    <sheetView showGridLines="0" showRowColHeaders="0" zoomScaleNormal="100" workbookViewId="0">
      <selection activeCell="C7" sqref="C7"/>
    </sheetView>
  </sheetViews>
  <sheetFormatPr defaultRowHeight="12.75" x14ac:dyDescent="0.2"/>
  <cols>
    <col min="1" max="7" width="5.5703125" customWidth="1"/>
    <col min="8" max="8" width="5.5703125" style="1" customWidth="1"/>
    <col min="9" max="9" width="6.42578125" customWidth="1"/>
    <col min="10" max="11" width="5.5703125" customWidth="1"/>
    <col min="12" max="12" width="6.7109375" customWidth="1"/>
    <col min="13" max="18" width="5.5703125" customWidth="1"/>
    <col min="19" max="19" width="1.28515625" customWidth="1"/>
    <col min="20" max="30" width="5.5703125" customWidth="1"/>
  </cols>
  <sheetData>
    <row r="1" spans="1:35" s="50" customFormat="1" ht="18" customHeight="1" x14ac:dyDescent="0.2">
      <c r="A1" s="96" t="s">
        <v>23</v>
      </c>
      <c r="B1" s="97"/>
      <c r="C1" s="97"/>
      <c r="D1" s="97"/>
      <c r="E1" s="97"/>
      <c r="F1" s="97"/>
      <c r="G1" s="97"/>
      <c r="H1" s="97"/>
      <c r="I1" s="97"/>
      <c r="J1" s="97"/>
      <c r="K1" s="97"/>
      <c r="L1" s="97"/>
      <c r="M1" s="97"/>
      <c r="N1" s="98" t="s">
        <v>66</v>
      </c>
      <c r="O1" s="645" t="str">
        <f>IF(A!K2="","",A!K2)</f>
        <v/>
      </c>
      <c r="P1" s="646"/>
      <c r="Q1" s="647"/>
      <c r="R1" s="97"/>
      <c r="S1" s="13"/>
      <c r="T1" s="13"/>
      <c r="U1" s="13"/>
      <c r="V1" s="13"/>
      <c r="W1" s="13"/>
      <c r="X1" s="14"/>
      <c r="Y1" s="13"/>
      <c r="Z1" s="13"/>
      <c r="AA1" s="13"/>
      <c r="AB1" s="13"/>
      <c r="AC1" s="13"/>
      <c r="AD1" s="13"/>
      <c r="AE1" s="13"/>
      <c r="AF1" s="13"/>
      <c r="AG1" s="13"/>
    </row>
    <row r="2" spans="1:35" s="50" customFormat="1" ht="3" customHeight="1" x14ac:dyDescent="0.2">
      <c r="A2" s="97"/>
      <c r="B2" s="97"/>
      <c r="C2" s="97"/>
      <c r="D2" s="97"/>
      <c r="E2" s="97"/>
      <c r="F2" s="97"/>
      <c r="G2" s="97"/>
      <c r="H2" s="97"/>
      <c r="I2" s="97"/>
      <c r="J2" s="97"/>
      <c r="K2" s="97"/>
      <c r="L2" s="97"/>
      <c r="M2" s="97"/>
      <c r="N2" s="97"/>
      <c r="O2" s="97"/>
      <c r="P2" s="97"/>
      <c r="Q2" s="97"/>
      <c r="R2" s="97"/>
      <c r="S2" s="15"/>
      <c r="T2" s="15"/>
      <c r="U2" s="13"/>
      <c r="V2" s="13"/>
      <c r="W2" s="13"/>
      <c r="X2" s="14"/>
      <c r="Y2" s="13"/>
      <c r="Z2" s="13"/>
      <c r="AA2" s="13"/>
      <c r="AB2" s="13"/>
      <c r="AC2" s="13"/>
      <c r="AD2" s="13"/>
      <c r="AE2" s="13"/>
      <c r="AF2" s="13"/>
      <c r="AG2" s="13"/>
    </row>
    <row r="3" spans="1:35" s="12" customFormat="1" ht="18" customHeight="1" x14ac:dyDescent="0.2">
      <c r="A3" s="99"/>
      <c r="B3" s="98" t="s">
        <v>43</v>
      </c>
      <c r="C3" s="649" t="str">
        <f>IF(A!K1="","",A!K1)</f>
        <v/>
      </c>
      <c r="D3" s="650"/>
      <c r="E3" s="650"/>
      <c r="F3" s="650"/>
      <c r="G3" s="650"/>
      <c r="H3" s="650"/>
      <c r="I3" s="651"/>
      <c r="J3" s="99"/>
      <c r="K3" s="97"/>
      <c r="L3" s="97"/>
      <c r="M3" s="97"/>
      <c r="N3" s="97"/>
      <c r="O3" s="97"/>
      <c r="P3" s="98" t="s">
        <v>15</v>
      </c>
      <c r="Q3" s="52" t="str">
        <f>IF(A!AF1="","",A!AF1)</f>
        <v/>
      </c>
      <c r="R3" s="99"/>
      <c r="S3" s="16"/>
      <c r="T3" s="16"/>
      <c r="U3" s="16"/>
      <c r="V3" s="16"/>
      <c r="W3" s="16"/>
      <c r="X3" s="16"/>
      <c r="Y3" s="16"/>
      <c r="Z3" s="16"/>
      <c r="AA3" s="16"/>
      <c r="AB3" s="16"/>
      <c r="AC3" s="16"/>
      <c r="AD3" s="16"/>
      <c r="AE3" s="16"/>
      <c r="AF3" s="16"/>
      <c r="AG3" s="16"/>
    </row>
    <row r="4" spans="1:35" s="50" customFormat="1" ht="3" customHeight="1" x14ac:dyDescent="0.2">
      <c r="A4" s="97"/>
      <c r="B4" s="97"/>
      <c r="C4" s="97"/>
      <c r="D4" s="97"/>
      <c r="E4" s="97"/>
      <c r="F4" s="97"/>
      <c r="G4" s="97"/>
      <c r="H4" s="97"/>
      <c r="I4" s="97"/>
      <c r="J4" s="97"/>
      <c r="K4" s="97"/>
      <c r="L4" s="97"/>
      <c r="M4" s="97"/>
      <c r="N4" s="97"/>
      <c r="O4" s="97"/>
      <c r="P4" s="97"/>
      <c r="Q4" s="97"/>
      <c r="R4" s="97"/>
      <c r="S4" s="13"/>
      <c r="T4" s="13"/>
      <c r="U4" s="13"/>
      <c r="V4" s="13"/>
      <c r="W4" s="13"/>
      <c r="X4" s="13"/>
      <c r="Y4" s="13"/>
      <c r="Z4" s="13"/>
      <c r="AA4" s="13"/>
      <c r="AB4" s="13"/>
      <c r="AC4" s="13"/>
      <c r="AD4" s="13"/>
      <c r="AE4" s="13"/>
      <c r="AF4" s="13"/>
      <c r="AG4" s="13"/>
    </row>
    <row r="5" spans="1:35" s="50" customFormat="1" ht="18" customHeight="1" x14ac:dyDescent="0.2">
      <c r="A5" s="426" t="s">
        <v>214</v>
      </c>
      <c r="B5" s="427"/>
      <c r="C5" s="427"/>
      <c r="D5" s="427"/>
      <c r="E5" s="427"/>
      <c r="F5" s="427"/>
      <c r="G5" s="427"/>
      <c r="H5" s="427"/>
      <c r="I5" s="427"/>
      <c r="J5" s="427"/>
      <c r="K5" s="427"/>
      <c r="L5" s="427"/>
      <c r="M5" s="427"/>
      <c r="N5" s="427"/>
      <c r="O5" s="427"/>
      <c r="P5" s="427"/>
      <c r="Q5" s="427"/>
      <c r="R5" s="428" t="str">
        <f>IF(A!V2="","",A!V2)</f>
        <v/>
      </c>
      <c r="S5" s="18"/>
      <c r="T5" s="18"/>
      <c r="U5" s="18"/>
      <c r="V5" s="18"/>
      <c r="W5" s="18"/>
      <c r="X5" s="18"/>
      <c r="Y5" s="18"/>
      <c r="Z5" s="18"/>
      <c r="AA5" s="18"/>
      <c r="AB5" s="18"/>
      <c r="AC5" s="18"/>
      <c r="AD5" s="18"/>
      <c r="AE5" s="18"/>
      <c r="AF5" s="18"/>
      <c r="AG5" s="18"/>
    </row>
    <row r="6" spans="1:35" s="50" customFormat="1" ht="10.5" customHeight="1" x14ac:dyDescent="0.2">
      <c r="A6" s="24"/>
      <c r="B6" s="24"/>
      <c r="C6" s="24"/>
      <c r="D6" s="24"/>
      <c r="E6" s="24"/>
      <c r="F6" s="24"/>
      <c r="G6" s="24"/>
      <c r="H6" s="25"/>
      <c r="I6" s="24"/>
      <c r="J6" s="24"/>
      <c r="K6" s="24"/>
      <c r="L6" s="24"/>
      <c r="M6" s="24"/>
      <c r="N6" s="24"/>
      <c r="O6" s="24"/>
      <c r="P6" s="24"/>
      <c r="Q6" s="24"/>
      <c r="R6" s="31"/>
      <c r="S6" s="20"/>
      <c r="T6" s="20"/>
      <c r="U6" s="20"/>
      <c r="V6" s="20"/>
      <c r="W6" s="20"/>
      <c r="X6" s="20"/>
      <c r="Y6" s="20"/>
      <c r="Z6" s="20"/>
      <c r="AA6" s="20"/>
      <c r="AB6" s="20"/>
      <c r="AC6" s="20"/>
      <c r="AD6" s="20"/>
      <c r="AE6" s="20"/>
      <c r="AF6" s="20"/>
      <c r="AG6" s="20"/>
    </row>
    <row r="7" spans="1:35" s="50" customFormat="1" ht="24" customHeight="1" x14ac:dyDescent="0.2">
      <c r="A7" s="24"/>
      <c r="B7" s="100" t="s">
        <v>44</v>
      </c>
      <c r="C7" s="137">
        <v>1</v>
      </c>
      <c r="D7" s="19"/>
      <c r="E7" s="648" t="str">
        <f>IF($C$7="","",IF(VLOOKUP($C$7,B!$A$7:$P$35,2)="","",VLOOKUP($C$7,B!$A$7:$P$35,2)))</f>
        <v/>
      </c>
      <c r="F7" s="648"/>
      <c r="G7" s="648"/>
      <c r="H7" s="648"/>
      <c r="I7" s="648"/>
      <c r="J7" s="648"/>
      <c r="K7" s="648"/>
      <c r="L7" s="648"/>
      <c r="M7" s="648"/>
      <c r="N7" s="648"/>
      <c r="O7" s="648"/>
      <c r="P7" s="24"/>
      <c r="Q7" s="100" t="s">
        <v>45</v>
      </c>
      <c r="R7" s="101" t="str">
        <f>IF($C$7="","",IF(VLOOKUP($C$7,B!$A$7:$P$35,3)="","",VLOOKUP($C$7,B!$A$7:$P$35,3)))</f>
        <v/>
      </c>
      <c r="S7" s="51"/>
      <c r="T7" s="31"/>
      <c r="U7" s="20"/>
      <c r="V7" s="20"/>
      <c r="W7" s="20"/>
      <c r="X7" s="20"/>
      <c r="Y7" s="20"/>
      <c r="Z7" s="20"/>
      <c r="AA7" s="20"/>
      <c r="AB7" s="20"/>
      <c r="AC7" s="20"/>
      <c r="AD7" s="20"/>
      <c r="AE7" s="20"/>
      <c r="AF7" s="20"/>
      <c r="AG7" s="20"/>
      <c r="AH7" s="20"/>
      <c r="AI7" s="20"/>
    </row>
    <row r="8" spans="1:35" s="50" customFormat="1" ht="7.5" customHeight="1" x14ac:dyDescent="0.2">
      <c r="A8" s="24"/>
      <c r="B8" s="24"/>
      <c r="C8" s="24"/>
      <c r="D8" s="24"/>
      <c r="E8" s="24"/>
      <c r="F8" s="24"/>
      <c r="G8" s="24"/>
      <c r="H8" s="25"/>
      <c r="I8" s="24"/>
      <c r="J8" s="24"/>
      <c r="K8" s="24"/>
      <c r="L8" s="24"/>
      <c r="M8" s="24"/>
      <c r="N8" s="24"/>
      <c r="O8" s="24"/>
      <c r="P8" s="24"/>
      <c r="Q8" s="24"/>
      <c r="R8" s="31"/>
      <c r="S8" s="20"/>
      <c r="T8" s="20"/>
      <c r="U8" s="20"/>
      <c r="V8" s="20"/>
      <c r="W8" s="20"/>
      <c r="X8" s="20"/>
      <c r="Y8" s="20"/>
      <c r="Z8" s="20"/>
      <c r="AA8" s="20"/>
      <c r="AB8" s="20"/>
      <c r="AC8" s="20"/>
      <c r="AD8" s="20"/>
      <c r="AE8" s="20"/>
      <c r="AF8" s="20"/>
      <c r="AG8" s="20"/>
    </row>
    <row r="9" spans="1:35" ht="21.75" customHeight="1" x14ac:dyDescent="0.2">
      <c r="A9" s="102"/>
      <c r="B9" s="103"/>
      <c r="C9" s="53" t="s">
        <v>78</v>
      </c>
      <c r="D9" s="418" t="str">
        <f>IF($C$7="","",IF(VLOOKUP($C$7,B!$A$7:$P$35,5)="","",VLOOKUP($C$7,B!$A$7:$P$35,5)))</f>
        <v/>
      </c>
      <c r="E9" s="104" t="str">
        <f>IF($C$7="","",IF(VLOOKUP($C$7,Livelli_B,5)="","",IF(VLOOKUP($C$7,Livelli_B,5)="A","Superiore alla media",IF(VLOOKUP($C$7,Livelli_B,5)="C","Inferiore alla media","Nella media"))))</f>
        <v/>
      </c>
      <c r="F9" s="72"/>
      <c r="G9" s="72"/>
      <c r="H9" s="105"/>
      <c r="I9" s="93" t="str">
        <f>IF($C$7="","",IF(VLOOKUP($C$7,B_Pr!$A$7:$P$35,5)="","",VLOOKUP($C$7,B_Pr!$A$7:$P$35,5)))</f>
        <v/>
      </c>
      <c r="J9" s="639" t="s">
        <v>170</v>
      </c>
      <c r="K9" s="640"/>
      <c r="L9" s="640"/>
      <c r="M9" s="640"/>
      <c r="N9" s="106"/>
      <c r="O9" s="106"/>
      <c r="P9" s="107"/>
      <c r="Q9" s="53" t="s">
        <v>72</v>
      </c>
      <c r="R9" s="93" t="str">
        <f>IF($C$7="","",IF(VLOOKUP($C$7,B!$A$7:$P$35,8)="","",VLOOKUP($C$7,B!$A$7:$P$35,8)))</f>
        <v/>
      </c>
      <c r="Z9" s="31"/>
      <c r="AA9" s="31"/>
      <c r="AB9" s="31"/>
      <c r="AC9" s="31"/>
      <c r="AD9" s="31"/>
      <c r="AE9" s="31"/>
      <c r="AF9" s="20"/>
      <c r="AG9" s="20"/>
    </row>
    <row r="10" spans="1:35" ht="21.75" customHeight="1" x14ac:dyDescent="0.2">
      <c r="A10" s="108"/>
      <c r="B10" s="109"/>
      <c r="C10" s="54" t="s">
        <v>79</v>
      </c>
      <c r="D10" s="91" t="str">
        <f>IF($C$7="","",IF(VLOOKUP($C$7,B!$A$7:$P$35,6)="","",VLOOKUP($C$7,B!$A$7:$P$35,6)))</f>
        <v/>
      </c>
      <c r="E10" s="104" t="str">
        <f>IF($C$7="","",IF(VLOOKUP($C$7,Livelli_B,6)="","",IF(VLOOKUP($C$7,Livelli_B,6)="C","Superiore alla media",IF(VLOOKUP($C$7,Livelli_B,6)="A","Inferiore alla media","Nella media"))))</f>
        <v/>
      </c>
      <c r="F10" s="72"/>
      <c r="G10" s="72"/>
      <c r="H10" s="105"/>
      <c r="I10" s="94" t="str">
        <f>IF($C$7="","",IF(VLOOKUP($C$7,B_Pr!$A$7:$P$35,6)="","",VLOOKUP($C$7,B_Pr!$A$7:$P$35,6)))</f>
        <v/>
      </c>
      <c r="J10" s="643" t="s">
        <v>171</v>
      </c>
      <c r="K10" s="644"/>
      <c r="L10" s="644"/>
      <c r="M10" s="644"/>
      <c r="N10" s="110"/>
      <c r="O10" s="110"/>
      <c r="P10" s="111"/>
      <c r="Q10" s="54" t="s">
        <v>73</v>
      </c>
      <c r="R10" s="94" t="str">
        <f>IF($C$7="","",IF(VLOOKUP($C$7,B!$A$7:$P$35,11)="","",VLOOKUP($C$7,B!$A$7:$P$35,11)))</f>
        <v/>
      </c>
      <c r="Z10" s="31"/>
      <c r="AA10" s="31"/>
      <c r="AB10" s="31"/>
      <c r="AC10" s="31"/>
      <c r="AD10" s="31"/>
      <c r="AE10" s="31"/>
      <c r="AF10" s="20"/>
      <c r="AG10" s="20"/>
    </row>
    <row r="11" spans="1:35" ht="21.75" customHeight="1" x14ac:dyDescent="0.2">
      <c r="A11" s="108"/>
      <c r="B11" s="109"/>
      <c r="C11" s="54" t="s">
        <v>80</v>
      </c>
      <c r="D11" s="419" t="str">
        <f>IF($C$7="","",IF(VLOOKUP($C$7,B!$A$7:$P$35,9)="","",VLOOKUP($C$7,B!$A$7:$P$35,9)))</f>
        <v/>
      </c>
      <c r="E11" s="641" t="str">
        <f>IF($C$7="","",IF(VLOOKUP($C$7,Livelli_B,9)="","",IF(VLOOKUP($C$7,Livelli_B,9)="A","Superiore alla media",IF(VLOOKUP($C$7,Livelli_B,9)="C","Inferiore alla media","Nella media"))))</f>
        <v/>
      </c>
      <c r="F11" s="642"/>
      <c r="G11" s="187" t="str">
        <f>IF(E11="","",IF(AND(E11="Superiore alla media",VLOOKUP($C$7,B!$A$126:$K$154,9,FALSE)&lt;&gt;"Normale"),"POPOLARE",IF(AND(E11="Inferiore alla media",VLOOKUP($C$7,B!$A$126:$K$154,9,FALSE)&lt;&gt;"Normale"),"ISOLATO","")))</f>
        <v/>
      </c>
      <c r="H11" s="105"/>
      <c r="I11" s="94" t="str">
        <f>IF($C$7="","",IF(VLOOKUP($C$7,B_Pr!$A$7:$P$35,9)="","",VLOOKUP($C$7,B_Pr!$A$7:$P$35,9)))</f>
        <v/>
      </c>
      <c r="J11" s="643" t="s">
        <v>169</v>
      </c>
      <c r="K11" s="644"/>
      <c r="L11" s="644"/>
      <c r="M11" s="644"/>
      <c r="N11" s="110"/>
      <c r="O11" s="110"/>
      <c r="P11" s="111"/>
      <c r="Q11" s="54" t="s">
        <v>74</v>
      </c>
      <c r="R11" s="94" t="str">
        <f>IF($C$7="","",IF(VLOOKUP($C$7,B!$A$7:$P$35,14)="","",VLOOKUP($C$7,B!$A$7:$P$35,14)))</f>
        <v/>
      </c>
      <c r="Z11" s="31"/>
      <c r="AA11" s="31"/>
      <c r="AB11" s="31"/>
      <c r="AC11" s="31"/>
      <c r="AD11" s="31"/>
      <c r="AE11" s="31"/>
      <c r="AF11" s="20"/>
      <c r="AG11" s="20"/>
    </row>
    <row r="12" spans="1:35" ht="21.75" customHeight="1" x14ac:dyDescent="0.2">
      <c r="A12" s="108"/>
      <c r="B12" s="109"/>
      <c r="C12" s="54" t="s">
        <v>81</v>
      </c>
      <c r="D12" s="91" t="str">
        <f>IF($C$7="","",IF(VLOOKUP($C$7,B!$A$7:$P$35,10)="","",VLOOKUP($C$7,B!$A$7:$P$35,10)))</f>
        <v/>
      </c>
      <c r="E12" s="641" t="str">
        <f>IF($C$7="","",IF(VLOOKUP($C$7,Livelli_B,10)="","",IF(VLOOKUP($C$7,Livelli_B,10)="C","Superiore alla media",IF(VLOOKUP($C$7,Livelli_B,10)="A","Inferiore alla media","Nella media"))))</f>
        <v/>
      </c>
      <c r="F12" s="642"/>
      <c r="G12" s="187" t="str">
        <f>IF(E12="","",IF(AND(E12="Superiore alla media",VLOOKUP($C$7,B!$A$126:$K$154,10,FALSE)&lt;&gt;"Normale"),"RIFIUTATO",""))</f>
        <v/>
      </c>
      <c r="H12" s="105"/>
      <c r="I12" s="94" t="str">
        <f>IF($C$7="","",IF(VLOOKUP($C$7,B_Pr!$A$7:$P$35,10)="","",VLOOKUP($C$7,B_Pr!$A$7:$P$35,10)))</f>
        <v/>
      </c>
      <c r="J12" s="643" t="s">
        <v>172</v>
      </c>
      <c r="K12" s="644"/>
      <c r="L12" s="644"/>
      <c r="M12" s="644"/>
      <c r="N12" s="110"/>
      <c r="O12" s="110"/>
      <c r="P12" s="111"/>
      <c r="Q12" s="54" t="s">
        <v>75</v>
      </c>
      <c r="R12" s="92" t="str">
        <f>IF($C$7="","",IF(VLOOKUP($C$7,B_Pr!$A$7:$P$35,11)="","",VLOOKUP($C$7,B_Pr!$A$7:$P$35,11)))</f>
        <v/>
      </c>
      <c r="Z12" s="31"/>
      <c r="AA12" s="31"/>
      <c r="AB12" s="31"/>
      <c r="AC12" s="31"/>
      <c r="AD12" s="31"/>
      <c r="AE12" s="31"/>
      <c r="AF12" s="20"/>
      <c r="AG12" s="20"/>
    </row>
    <row r="13" spans="1:35" ht="21.75" customHeight="1" x14ac:dyDescent="0.2">
      <c r="A13" s="108"/>
      <c r="B13" s="109"/>
      <c r="C13" s="54" t="s">
        <v>76</v>
      </c>
      <c r="D13" s="419" t="str">
        <f>IF($C$7="","",IF(VLOOKUP($C$7,B!$A$7:$P$35,12)="","",VLOOKUP($C$7,B!$A$7:$P$35,12)))</f>
        <v/>
      </c>
      <c r="E13" s="104" t="str">
        <f>IF($C$7="","",IF(VLOOKUP($C$7,Livelli_B,12)="","",IF(VLOOKUP($C$7,Livelli_B,12)="A","Superiore alla media",IF(VLOOKUP($C$7,Livelli_B,12)="C","Inferiore alla media","Nella media"))))</f>
        <v/>
      </c>
      <c r="F13" s="72"/>
      <c r="G13" s="72"/>
      <c r="H13" s="105"/>
      <c r="I13" s="94" t="str">
        <f>IF($I$9="","",SUM(E25:E53))</f>
        <v/>
      </c>
      <c r="J13" s="643" t="s">
        <v>173</v>
      </c>
      <c r="K13" s="644"/>
      <c r="L13" s="644"/>
      <c r="M13" s="644"/>
      <c r="N13" s="112"/>
      <c r="O13" s="112"/>
      <c r="P13" s="113"/>
      <c r="Q13" s="95"/>
      <c r="R13" s="114"/>
      <c r="Z13" s="31"/>
      <c r="AA13" s="31"/>
      <c r="AB13" s="31"/>
      <c r="AC13" s="31"/>
      <c r="AD13" s="31"/>
      <c r="AE13" s="31"/>
      <c r="AF13" s="20"/>
      <c r="AG13" s="20"/>
    </row>
    <row r="14" spans="1:35" ht="21.75" customHeight="1" x14ac:dyDescent="0.2">
      <c r="A14" s="115"/>
      <c r="B14" s="115"/>
      <c r="C14" s="55" t="s">
        <v>77</v>
      </c>
      <c r="D14" s="92" t="str">
        <f>IF($C$7="","",IF(VLOOKUP($C$7,B!$A$7:$P$35,13)="","",VLOOKUP($C$7,B!$A$7:$P$35,13)))</f>
        <v/>
      </c>
      <c r="E14" s="72"/>
      <c r="F14" s="72"/>
      <c r="G14" s="72"/>
      <c r="H14" s="105"/>
      <c r="I14" s="92" t="str">
        <f>IF($I$9="","",SUM(F25:F53))</f>
        <v/>
      </c>
      <c r="J14" s="643" t="s">
        <v>174</v>
      </c>
      <c r="K14" s="644"/>
      <c r="L14" s="644"/>
      <c r="M14" s="644"/>
      <c r="N14" s="116"/>
      <c r="O14" s="116"/>
      <c r="P14" s="117"/>
      <c r="Q14" s="20"/>
      <c r="R14" s="116"/>
      <c r="Z14" s="31"/>
      <c r="AA14" s="31"/>
      <c r="AB14" s="31"/>
      <c r="AC14" s="31"/>
      <c r="AD14" s="31"/>
      <c r="AE14" s="31"/>
      <c r="AF14" s="20"/>
      <c r="AG14" s="20"/>
    </row>
    <row r="15" spans="1:35" s="1" customFormat="1" ht="6" customHeight="1" x14ac:dyDescent="0.2">
      <c r="A15" s="60"/>
      <c r="B15" s="60"/>
      <c r="C15" s="60"/>
      <c r="D15" s="61"/>
      <c r="E15" s="61"/>
      <c r="F15" s="62"/>
      <c r="G15" s="62"/>
      <c r="H15" s="62"/>
      <c r="I15" s="62"/>
      <c r="J15" s="62"/>
      <c r="K15" s="62"/>
      <c r="L15" s="118"/>
      <c r="M15" s="105"/>
      <c r="N15" s="105"/>
      <c r="O15" s="105"/>
      <c r="P15" s="118"/>
      <c r="Q15" s="20"/>
      <c r="R15" s="105"/>
      <c r="T15" s="32"/>
      <c r="U15" s="32"/>
      <c r="V15" s="32"/>
      <c r="W15" s="32"/>
      <c r="X15" s="31"/>
      <c r="Y15" s="31"/>
      <c r="Z15" s="31"/>
      <c r="AA15" s="31"/>
      <c r="AB15" s="31"/>
      <c r="AC15" s="31"/>
      <c r="AD15" s="31"/>
      <c r="AE15" s="31"/>
      <c r="AF15" s="20"/>
      <c r="AG15" s="20"/>
    </row>
    <row r="16" spans="1:35" ht="20.25" customHeight="1" x14ac:dyDescent="0.2">
      <c r="A16" s="195"/>
      <c r="B16" s="119"/>
      <c r="C16" s="119"/>
      <c r="D16" s="120"/>
      <c r="E16" s="120"/>
      <c r="F16" s="120"/>
      <c r="G16" s="120"/>
      <c r="H16" s="120"/>
      <c r="I16" s="121" t="s">
        <v>99</v>
      </c>
      <c r="J16" s="116"/>
      <c r="K16" s="116"/>
      <c r="L16" s="420" t="s">
        <v>100</v>
      </c>
      <c r="M16" s="421"/>
      <c r="N16" s="421"/>
      <c r="O16" s="421"/>
      <c r="P16" s="421"/>
      <c r="Q16" s="421"/>
      <c r="R16" s="422"/>
      <c r="T16" s="32"/>
      <c r="U16" s="67"/>
      <c r="V16" s="67"/>
      <c r="W16" s="67"/>
      <c r="X16" s="32"/>
      <c r="Y16" s="67"/>
      <c r="Z16" s="67"/>
      <c r="AA16" s="32"/>
      <c r="AB16" s="32"/>
      <c r="AC16" s="32"/>
      <c r="AD16" s="32"/>
      <c r="AE16" s="32"/>
    </row>
    <row r="17" spans="1:31" ht="24" customHeight="1" x14ac:dyDescent="0.2">
      <c r="A17" s="122"/>
      <c r="B17" s="123"/>
      <c r="C17" s="123"/>
      <c r="D17" s="123"/>
      <c r="E17" s="124"/>
      <c r="F17" s="124"/>
      <c r="G17" s="125"/>
      <c r="H17" s="126" t="s">
        <v>105</v>
      </c>
      <c r="I17" s="192" t="str">
        <f>IF(OR(I13="",I9=""),"",IF(AND(D11=0,I9=0),1,IF(AND(D11&lt;&gt;0,I9=0),0,I13/I9)))</f>
        <v/>
      </c>
      <c r="J17" s="116"/>
      <c r="K17" s="116"/>
      <c r="L17" s="240" t="str">
        <f>IF(A!AA40="","",A!AA40)</f>
        <v/>
      </c>
      <c r="M17" s="423" t="s">
        <v>104</v>
      </c>
      <c r="N17" s="424"/>
      <c r="O17" s="425"/>
      <c r="P17" s="425"/>
      <c r="Q17" s="425"/>
      <c r="R17" s="425"/>
      <c r="T17" s="32"/>
      <c r="U17" s="67"/>
      <c r="V17" s="67"/>
      <c r="W17" s="67"/>
      <c r="X17" s="67"/>
      <c r="Y17" s="67"/>
      <c r="Z17" s="67"/>
      <c r="AA17" s="32"/>
      <c r="AB17" s="32"/>
      <c r="AC17" s="32"/>
      <c r="AD17" s="32"/>
      <c r="AE17" s="32"/>
    </row>
    <row r="18" spans="1:31" ht="24" customHeight="1" x14ac:dyDescent="0.2">
      <c r="A18" s="122"/>
      <c r="B18" s="127"/>
      <c r="C18" s="127"/>
      <c r="D18" s="127"/>
      <c r="E18" s="128"/>
      <c r="F18" s="128"/>
      <c r="G18" s="129"/>
      <c r="H18" s="130" t="s">
        <v>106</v>
      </c>
      <c r="I18" s="193" t="str">
        <f>IF(OR(I13="",D11=""),"",IF(AND(I13=0,D11=0),1,IF(AND(D11&lt;&gt;0,I13=0),0,I13/D11)))</f>
        <v/>
      </c>
      <c r="J18" s="116"/>
      <c r="K18" s="116"/>
      <c r="L18" s="241" t="str">
        <f>IF(A!AA41="","",A!AA41)</f>
        <v/>
      </c>
      <c r="M18" s="423" t="s">
        <v>111</v>
      </c>
      <c r="N18" s="424"/>
      <c r="O18" s="425"/>
      <c r="P18" s="425"/>
      <c r="Q18" s="425"/>
      <c r="R18" s="425"/>
      <c r="T18" s="32"/>
      <c r="U18" s="32"/>
      <c r="V18" s="32"/>
      <c r="W18" s="32"/>
      <c r="X18" s="32"/>
      <c r="Y18" s="32"/>
      <c r="Z18" s="32"/>
      <c r="AA18" s="32"/>
      <c r="AB18" s="32"/>
      <c r="AC18" s="32"/>
      <c r="AD18" s="32"/>
      <c r="AE18" s="32"/>
    </row>
    <row r="19" spans="1:31" ht="24" customHeight="1" x14ac:dyDescent="0.2">
      <c r="A19" s="122"/>
      <c r="B19" s="127"/>
      <c r="C19" s="127"/>
      <c r="D19" s="127"/>
      <c r="E19" s="128"/>
      <c r="F19" s="128"/>
      <c r="G19" s="129"/>
      <c r="H19" s="130" t="s">
        <v>107</v>
      </c>
      <c r="I19" s="193" t="str">
        <f>IF(OR(I14="",I10=""),"",IF(AND(D12=0,I10=0),1,IF(AND(D12&lt;&gt;0,I10=0),0,I14/I10)))</f>
        <v/>
      </c>
      <c r="J19" s="116"/>
      <c r="K19" s="116"/>
      <c r="L19" s="241" t="str">
        <f>IF(OR(A!H41="",B!L37=""),"",B!L37/((A!H41*(A!H41-1)/2)))</f>
        <v/>
      </c>
      <c r="M19" s="423" t="s">
        <v>101</v>
      </c>
      <c r="N19" s="424"/>
      <c r="O19" s="425"/>
      <c r="P19" s="425"/>
      <c r="Q19" s="425"/>
      <c r="R19" s="425"/>
      <c r="T19" s="32"/>
      <c r="U19" s="32"/>
      <c r="V19" s="32"/>
      <c r="W19" s="32"/>
      <c r="X19" s="32"/>
      <c r="Y19" s="32"/>
      <c r="Z19" s="32"/>
      <c r="AA19" s="32"/>
      <c r="AB19" s="32"/>
      <c r="AC19" s="32"/>
      <c r="AD19" s="32"/>
      <c r="AE19" s="32"/>
    </row>
    <row r="20" spans="1:31" ht="24" customHeight="1" x14ac:dyDescent="0.2">
      <c r="A20" s="122"/>
      <c r="B20" s="127"/>
      <c r="C20" s="127"/>
      <c r="D20" s="127"/>
      <c r="E20" s="128"/>
      <c r="F20" s="128"/>
      <c r="G20" s="129"/>
      <c r="H20" s="130" t="s">
        <v>108</v>
      </c>
      <c r="I20" s="193" t="str">
        <f>IF(OR(I14="",D12=""),"",IF(AND(D12=0,I14=0),1,IF(AND(D12&lt;&gt;0,I14=0),0,I14/D12)))</f>
        <v/>
      </c>
      <c r="J20" s="116"/>
      <c r="K20" s="116"/>
      <c r="L20" s="241" t="str">
        <f>IF(A!AN37="","",A!AN37)</f>
        <v/>
      </c>
      <c r="M20" s="423" t="s">
        <v>60</v>
      </c>
      <c r="N20" s="424"/>
      <c r="O20" s="425"/>
      <c r="P20" s="425"/>
      <c r="Q20" s="425"/>
      <c r="R20" s="425"/>
      <c r="T20" s="32"/>
      <c r="U20" s="32"/>
      <c r="V20" s="32"/>
      <c r="W20" s="32"/>
      <c r="X20" s="32"/>
      <c r="Y20" s="32"/>
      <c r="Z20" s="32"/>
      <c r="AA20" s="32"/>
      <c r="AB20" s="32"/>
      <c r="AC20" s="32"/>
      <c r="AD20" s="32"/>
      <c r="AE20" s="32"/>
    </row>
    <row r="21" spans="1:31" ht="24" customHeight="1" x14ac:dyDescent="0.2">
      <c r="A21" s="122"/>
      <c r="B21" s="131"/>
      <c r="C21" s="131"/>
      <c r="D21" s="131"/>
      <c r="E21" s="128"/>
      <c r="F21" s="128"/>
      <c r="G21" s="129"/>
      <c r="H21" s="130" t="s">
        <v>62</v>
      </c>
      <c r="I21" s="193" t="str">
        <f>IF(AND(D13="",D9=""),"",IF(AND(D13=0,D9=0),1,D13/D9))</f>
        <v/>
      </c>
      <c r="J21" s="116"/>
      <c r="K21" s="116"/>
      <c r="L21" s="241" t="str">
        <f>IF(A!S40="","",A!S40)</f>
        <v/>
      </c>
      <c r="M21" s="423" t="s">
        <v>102</v>
      </c>
      <c r="N21" s="424"/>
      <c r="O21" s="425"/>
      <c r="P21" s="425"/>
      <c r="Q21" s="425"/>
      <c r="R21" s="425"/>
      <c r="T21" s="32"/>
      <c r="U21" s="32"/>
      <c r="V21" s="32"/>
      <c r="W21" s="32"/>
      <c r="X21" s="32"/>
      <c r="Y21" s="32"/>
      <c r="Z21" s="32"/>
      <c r="AA21" s="32"/>
      <c r="AB21" s="32"/>
      <c r="AC21" s="32"/>
      <c r="AD21" s="32"/>
      <c r="AE21" s="32"/>
    </row>
    <row r="22" spans="1:31" ht="24" customHeight="1" x14ac:dyDescent="0.2">
      <c r="A22" s="122"/>
      <c r="B22" s="131"/>
      <c r="C22" s="131"/>
      <c r="D22" s="131"/>
      <c r="E22" s="128"/>
      <c r="F22" s="128"/>
      <c r="G22" s="129"/>
      <c r="H22" s="130" t="s">
        <v>63</v>
      </c>
      <c r="I22" s="194" t="str">
        <f>IF(AND(D14="",D10=""),"",IF(AND(D14=0,D10=0),1,D14/D10))</f>
        <v/>
      </c>
      <c r="J22" s="116"/>
      <c r="K22" s="116"/>
      <c r="L22" s="242" t="str">
        <f>IF(A!S41="","",A!S41)</f>
        <v/>
      </c>
      <c r="M22" s="423" t="s">
        <v>103</v>
      </c>
      <c r="N22" s="424"/>
      <c r="O22" s="425"/>
      <c r="P22" s="425"/>
      <c r="Q22" s="425"/>
      <c r="R22" s="425"/>
      <c r="T22" s="32"/>
      <c r="U22" s="32"/>
      <c r="V22" s="32"/>
      <c r="W22" s="32"/>
      <c r="X22" s="32"/>
      <c r="Y22" s="32"/>
      <c r="Z22" s="32"/>
      <c r="AA22" s="32"/>
      <c r="AB22" s="32"/>
      <c r="AC22" s="32"/>
      <c r="AD22" s="32"/>
      <c r="AE22" s="32"/>
    </row>
    <row r="23" spans="1:31" ht="7.5" customHeight="1" x14ac:dyDescent="0.2">
      <c r="A23" s="132"/>
      <c r="B23" s="132"/>
      <c r="C23" s="132"/>
      <c r="D23" s="132"/>
      <c r="E23" s="132"/>
      <c r="F23" s="132"/>
      <c r="G23" s="133"/>
      <c r="H23" s="133"/>
      <c r="I23" s="132"/>
      <c r="J23" s="132"/>
      <c r="K23" s="116"/>
      <c r="L23" s="132"/>
      <c r="M23" s="132"/>
      <c r="N23" s="134" t="s">
        <v>13</v>
      </c>
      <c r="O23" s="132"/>
      <c r="P23" s="133"/>
      <c r="Q23" s="116"/>
      <c r="R23" s="116"/>
      <c r="T23" s="32"/>
      <c r="U23" s="32"/>
      <c r="V23" s="32"/>
      <c r="W23" s="32"/>
      <c r="X23" s="32"/>
      <c r="Y23" s="32"/>
      <c r="Z23" s="32"/>
      <c r="AA23" s="32"/>
      <c r="AB23" s="32"/>
      <c r="AC23" s="32"/>
      <c r="AD23" s="32"/>
      <c r="AE23" s="32"/>
    </row>
    <row r="24" spans="1:31" ht="18" customHeight="1" x14ac:dyDescent="0.2">
      <c r="A24" s="138"/>
      <c r="B24" s="139" t="s">
        <v>199</v>
      </c>
      <c r="C24" s="138"/>
      <c r="D24" s="188" t="s">
        <v>166</v>
      </c>
      <c r="E24" s="140" t="s">
        <v>64</v>
      </c>
      <c r="F24" s="141" t="s">
        <v>65</v>
      </c>
      <c r="G24" s="142" t="s">
        <v>50</v>
      </c>
      <c r="H24" s="142" t="s">
        <v>49</v>
      </c>
      <c r="I24" s="142" t="s">
        <v>53</v>
      </c>
      <c r="J24" s="143" t="s">
        <v>54</v>
      </c>
      <c r="K24" s="429" t="s">
        <v>51</v>
      </c>
      <c r="L24" s="144" t="s">
        <v>52</v>
      </c>
      <c r="M24" s="211" t="s">
        <v>195</v>
      </c>
      <c r="N24" s="212" t="s">
        <v>196</v>
      </c>
      <c r="O24" s="211" t="s">
        <v>197</v>
      </c>
      <c r="P24" s="212" t="s">
        <v>198</v>
      </c>
      <c r="R24" s="116"/>
      <c r="T24" s="32"/>
      <c r="U24" s="32"/>
      <c r="V24" s="32"/>
      <c r="W24" s="32"/>
      <c r="X24" s="32"/>
      <c r="Y24" s="32"/>
      <c r="Z24" s="32"/>
      <c r="AA24" s="32"/>
      <c r="AB24" s="32"/>
      <c r="AC24" s="32"/>
      <c r="AD24" s="32"/>
      <c r="AE24" s="32"/>
    </row>
    <row r="25" spans="1:31" ht="11.25" customHeight="1" x14ac:dyDescent="0.2">
      <c r="A25" s="148">
        <v>1</v>
      </c>
      <c r="B25" s="149" t="str">
        <f>IF(A!B$6="","",IF(A!B$6=E$7,"",A!B$6))</f>
        <v/>
      </c>
      <c r="C25" s="150"/>
      <c r="D25" s="151" t="str">
        <f>IF(B25="","",A!C$6)</f>
        <v/>
      </c>
      <c r="E25" s="152" t="str">
        <f>IF(AND(M25=1,I25=1),1,"")</f>
        <v/>
      </c>
      <c r="F25" s="153" t="str">
        <f t="shared" ref="F25:F37" si="0">IF(AND(N25=-1,J25=-1),1,"")</f>
        <v/>
      </c>
      <c r="G25" s="153" t="str">
        <f>IF($C$7="","",IF(VLOOKUP($C$7,A!$A$6:$AG$34,5)="","",(VLOOKUP($C$7,A!$A$6:$AG$34,5))))</f>
        <v/>
      </c>
      <c r="H25" s="153" t="str">
        <f>IF($C$7="","",IF(VLOOKUP($C$7,A!$A$6:$AG$34,5)="","",(VLOOKUP($C$7,A!$A$6:$AG$34,5))))</f>
        <v/>
      </c>
      <c r="I25" s="153" t="str">
        <f>IF($C$7="","",IF(HLOOKUP($C$7,A!$E$4:$AG$34,3)="","",(HLOOKUP($C$7,A!$E$4:$AG$34,3))))</f>
        <v/>
      </c>
      <c r="J25" s="154" t="str">
        <f>IF($C$7="","",IF(HLOOKUP($C$7,A!$E$4:$AG$34,3)="","",(HLOOKUP($C$7,A!$E$4:$AG$34,3))))</f>
        <v/>
      </c>
      <c r="K25" s="155" t="str">
        <f>IF($C$7="","",IF(VLOOKUP($C$7,A!$A$47:$AG$75,5)="","",(VLOOKUP($C$7,A!$A$47:$AG$75,5))))</f>
        <v/>
      </c>
      <c r="L25" s="156" t="str">
        <f>IF($C$7="","",IF(VLOOKUP($C$7,A!$A$47:$AG$75,5)="","",(VLOOKUP($C$7,A!$A$47:$AG$75,5))))</f>
        <v/>
      </c>
      <c r="M25" s="209" t="str">
        <f>IF($C$7="","",IF(VLOOKUP($C$7,'A _Pr'!$A$4:$AG$34,5)="","",(VLOOKUP($C$7,'A _Pr'!$A$4:$AG$34,5))))</f>
        <v/>
      </c>
      <c r="N25" s="210" t="str">
        <f>IF($C$7="","",IF(VLOOKUP($C$7,'A _Pr'!$A$4:$AG$34,5)="","",(VLOOKUP($C$7,'A _Pr'!$A$4:$AG$34,5))))</f>
        <v/>
      </c>
      <c r="O25" s="209" t="str">
        <f>IF($C$7="","",IF(HLOOKUP($C$7,'A _Pr'!$A$4:$AG$34,$A25+2)="","",(HLOOKUP($C$7,'A _Pr'!$A$4:$AG$34,$A25+2))))</f>
        <v/>
      </c>
      <c r="P25" s="210" t="str">
        <f>IF($C$7="","",IF(HLOOKUP($C$7,'A _Pr'!$A$4:$AG$34,$A25+2)="","",(HLOOKUP($C$7,'A _Pr'!$A$4:$AG$34,$A25+2))))</f>
        <v/>
      </c>
      <c r="R25" s="116"/>
      <c r="T25" s="32"/>
      <c r="U25" s="32"/>
      <c r="V25" s="32"/>
      <c r="W25" s="32"/>
      <c r="X25" s="32"/>
      <c r="Y25" s="32"/>
      <c r="Z25" s="32"/>
      <c r="AA25" s="32"/>
      <c r="AB25" s="32"/>
      <c r="AC25" s="32"/>
      <c r="AD25" s="32"/>
      <c r="AE25" s="32"/>
    </row>
    <row r="26" spans="1:31" ht="11.25" customHeight="1" x14ac:dyDescent="0.2">
      <c r="A26" s="158">
        <v>2</v>
      </c>
      <c r="B26" s="159" t="str">
        <f>IF(A!B$7="","",IF(A!B$7=E$7,"",A!B$7))</f>
        <v/>
      </c>
      <c r="C26" s="160"/>
      <c r="D26" s="161" t="str">
        <f>IF(B26="","",A!C$7)</f>
        <v/>
      </c>
      <c r="E26" s="155" t="str">
        <f t="shared" ref="E26:E53" si="1">IF(AND(M26=1,I26=1),1,"")</f>
        <v/>
      </c>
      <c r="F26" s="162" t="str">
        <f>IF(AND(N26=-1,J26=-1),1,"")</f>
        <v/>
      </c>
      <c r="G26" s="162" t="str">
        <f>IF($C$7="","",IF(VLOOKUP($C$7,A!$A$6:$AG$34,6)="","",(VLOOKUP($C$7,A!$A$6:$AG$34,6))))</f>
        <v/>
      </c>
      <c r="H26" s="162" t="str">
        <f>IF($C$7="","",IF(VLOOKUP($C$7,A!$A$6:$AG$34,6)="","",(VLOOKUP($C$7,A!$A$6:$AG$34,6))))</f>
        <v/>
      </c>
      <c r="I26" s="162" t="str">
        <f>IF($C$7="","",IF(HLOOKUP($C$7,A!$E$4:$AG$34,4)="","",(HLOOKUP($C$7,A!$E$4:$AG$34,4))))</f>
        <v/>
      </c>
      <c r="J26" s="156" t="str">
        <f>IF($C$7="","",IF(HLOOKUP($C$7,A!$E$4:$AG$34,4)="","",(HLOOKUP($C$7,A!$E$4:$AG$34,4))))</f>
        <v/>
      </c>
      <c r="K26" s="155" t="str">
        <f>IF($C$7="","",IF(VLOOKUP($C$7,A!$A$47:$AG$75,6)="","",(VLOOKUP($C$7,A!$A$47:$AG$75,6))))</f>
        <v/>
      </c>
      <c r="L26" s="156" t="str">
        <f>IF($C$7="","",IF(VLOOKUP($C$7,A!$A$47:$AG$75,6)="","",(VLOOKUP($C$7,A!$A$47:$AG$75,6))))</f>
        <v/>
      </c>
      <c r="M26" s="155" t="str">
        <f>IF($C$7="","",IF(VLOOKUP($C$7,'A _Pr'!$A$4:$AG$34,6)="","",(VLOOKUP($C$7,'A _Pr'!$A$4:$AG$34,6))))</f>
        <v/>
      </c>
      <c r="N26" s="156" t="str">
        <f>IF($C$7="","",IF(VLOOKUP($C$7,'A _Pr'!$A$4:$AG$34,6)="","",(VLOOKUP($C$7,'A _Pr'!$A$4:$AG$34,6))))</f>
        <v/>
      </c>
      <c r="O26" s="155" t="str">
        <f>IF($C$7="","",IF(HLOOKUP($C$7,'A _Pr'!$A$4:$AG$34,$A26+2)="","",(HLOOKUP($C$7,'A _Pr'!$A$4:$AG$34,$A26+2))))</f>
        <v/>
      </c>
      <c r="P26" s="156" t="str">
        <f>IF($C$7="","",IF(HLOOKUP($C$7,'A _Pr'!$A$4:$AG$34,$A26+2)="","",(HLOOKUP($C$7,'A _Pr'!$A$4:$AG$34,$A26+2))))</f>
        <v/>
      </c>
      <c r="R26" s="116"/>
      <c r="T26" s="32"/>
      <c r="U26" s="32"/>
      <c r="V26" s="32"/>
      <c r="W26" s="32"/>
      <c r="X26" s="32"/>
      <c r="Y26" s="32"/>
      <c r="Z26" s="32"/>
      <c r="AA26" s="32"/>
      <c r="AB26" s="32"/>
      <c r="AC26" s="32"/>
      <c r="AD26" s="32"/>
      <c r="AE26" s="32"/>
    </row>
    <row r="27" spans="1:31" ht="11.25" customHeight="1" x14ac:dyDescent="0.2">
      <c r="A27" s="158">
        <v>3</v>
      </c>
      <c r="B27" s="159" t="str">
        <f>IF(A!B$8="","",IF(A!B$8=E$7,"",A!B$8))</f>
        <v/>
      </c>
      <c r="C27" s="160"/>
      <c r="D27" s="161" t="str">
        <f>IF(B27="","",A!C$8)</f>
        <v/>
      </c>
      <c r="E27" s="155" t="str">
        <f t="shared" si="1"/>
        <v/>
      </c>
      <c r="F27" s="162" t="str">
        <f t="shared" si="0"/>
        <v/>
      </c>
      <c r="G27" s="162" t="str">
        <f>IF($C$7="","",IF(VLOOKUP($C$7,A!$A$6:$AG$34,7)="","",(VLOOKUP($C$7,A!$A$6:$AG$34,7))))</f>
        <v/>
      </c>
      <c r="H27" s="162" t="str">
        <f>IF($C$7="","",IF(VLOOKUP($C$7,A!$A$6:$AG$34,7)="","",(VLOOKUP($C$7,A!$A$6:$AG$34,7))))</f>
        <v/>
      </c>
      <c r="I27" s="162" t="str">
        <f>IF($C$7="","",IF(HLOOKUP($C$7,A!$E$4:$AG$34,5)="","",(HLOOKUP($C$7,A!$E$4:$AG$34,5))))</f>
        <v/>
      </c>
      <c r="J27" s="156" t="str">
        <f>IF($C$7="","",IF(HLOOKUP($C$7,A!$E$4:$AG$34,5)="","",(HLOOKUP($C$7,A!$E$4:$AG$34,5))))</f>
        <v/>
      </c>
      <c r="K27" s="155" t="str">
        <f>IF($C$7="","",IF(VLOOKUP($C$7,A!$A$47:$AG$75,7)="","",(VLOOKUP($C$7,A!$A$47:$AG$75,7))))</f>
        <v/>
      </c>
      <c r="L27" s="156" t="str">
        <f>IF($C$7="","",IF(VLOOKUP($C$7,A!$A$47:$AG$75,7)="","",(VLOOKUP($C$7,A!$A$47:$AG$75,7))))</f>
        <v/>
      </c>
      <c r="M27" s="155" t="str">
        <f>IF($C$7="","",IF(VLOOKUP($C$7,'A _Pr'!$A$4:$AG$34,7)="","",(VLOOKUP($C$7,'A _Pr'!$A$4:$AG$34,7))))</f>
        <v/>
      </c>
      <c r="N27" s="156" t="str">
        <f>IF($C$7="","",IF(VLOOKUP($C$7,'A _Pr'!$A$4:$AG$34,7)="","",(VLOOKUP($C$7,'A _Pr'!$A$4:$AG$34,7))))</f>
        <v/>
      </c>
      <c r="O27" s="155" t="str">
        <f>IF($C$7="","",IF(HLOOKUP($C$7,'A _Pr'!$A$4:$AG$34,$A27+2)="","",(HLOOKUP($C$7,'A _Pr'!$A$4:$AG$34,$A27+2))))</f>
        <v/>
      </c>
      <c r="P27" s="156" t="str">
        <f>IF($C$7="","",IF(HLOOKUP($C$7,'A _Pr'!$A$4:$AG$34,$A27+2)="","",(HLOOKUP($C$7,'A _Pr'!$A$4:$AG$34,$A27+2))))</f>
        <v/>
      </c>
      <c r="R27" s="116"/>
      <c r="T27" s="32"/>
      <c r="U27" s="32"/>
      <c r="V27" s="32"/>
      <c r="W27" s="32"/>
      <c r="X27" s="32"/>
      <c r="Y27" s="32"/>
      <c r="Z27" s="32"/>
      <c r="AA27" s="32"/>
      <c r="AB27" s="32"/>
      <c r="AC27" s="32"/>
      <c r="AD27" s="32"/>
      <c r="AE27" s="32"/>
    </row>
    <row r="28" spans="1:31" ht="11.25" customHeight="1" x14ac:dyDescent="0.2">
      <c r="A28" s="158">
        <v>4</v>
      </c>
      <c r="B28" s="159" t="str">
        <f>IF(A!B$9="","",IF(A!B$9=E$7,"",A!B$9))</f>
        <v/>
      </c>
      <c r="C28" s="160"/>
      <c r="D28" s="161" t="str">
        <f>IF(B28="","",A!C$9)</f>
        <v/>
      </c>
      <c r="E28" s="155" t="str">
        <f t="shared" si="1"/>
        <v/>
      </c>
      <c r="F28" s="162" t="str">
        <f t="shared" si="0"/>
        <v/>
      </c>
      <c r="G28" s="162" t="str">
        <f>IF($C$7="","",IF(VLOOKUP($C$7,A!$A$6:$AG$34,8)="","",(VLOOKUP($C$7,A!$A$6:$AG$34,8))))</f>
        <v/>
      </c>
      <c r="H28" s="162" t="str">
        <f>IF($C$7="","",IF(VLOOKUP($C$7,A!$A$6:$AG$34,8)="","",(VLOOKUP($C$7,A!$A$6:$AG$34,8))))</f>
        <v/>
      </c>
      <c r="I28" s="162" t="str">
        <f>IF($C$7="","",IF(HLOOKUP($C$7,A!$E$4:$AG$34,6)="","",(HLOOKUP($C$7,A!$E$4:$AG$34,6))))</f>
        <v/>
      </c>
      <c r="J28" s="156" t="str">
        <f>IF($C$7="","",IF(HLOOKUP($C$7,A!$E$4:$AG$34,6)="","",(HLOOKUP($C$7,A!$E$4:$AG$34,6))))</f>
        <v/>
      </c>
      <c r="K28" s="155" t="str">
        <f>IF($C$7="","",IF(VLOOKUP($C$7,A!$A$47:$AG$75,8)="","",(VLOOKUP($C$7,A!$A$47:$AG$75,8))))</f>
        <v/>
      </c>
      <c r="L28" s="156" t="str">
        <f>IF($C$7="","",IF(VLOOKUP($C$7,A!$A$47:$AG$75,8)="","",(VLOOKUP($C$7,A!$A$47:$AG$75,8))))</f>
        <v/>
      </c>
      <c r="M28" s="155" t="str">
        <f>IF($C$7="","",IF(VLOOKUP($C$7,'A _Pr'!$A$4:$AG$34,8)="","",(VLOOKUP($C$7,'A _Pr'!$A$4:$AG$34,8))))</f>
        <v/>
      </c>
      <c r="N28" s="156" t="str">
        <f>IF($C$7="","",IF(VLOOKUP($C$7,'A _Pr'!$A$4:$AG$34,8)="","",(VLOOKUP($C$7,'A _Pr'!$A$4:$AG$34,8))))</f>
        <v/>
      </c>
      <c r="O28" s="155" t="str">
        <f>IF($C$7="","",IF(HLOOKUP($C$7,'A _Pr'!$A$4:$AG$34,$A28+2)="","",(HLOOKUP($C$7,'A _Pr'!$A$4:$AG$34,$A28+2))))</f>
        <v/>
      </c>
      <c r="P28" s="156" t="str">
        <f>IF($C$7="","",IF(HLOOKUP($C$7,'A _Pr'!$A$4:$AG$34,$A28+2)="","",(HLOOKUP($C$7,'A _Pr'!$A$4:$AG$34,$A28+2))))</f>
        <v/>
      </c>
      <c r="R28" s="116"/>
      <c r="T28" s="32"/>
      <c r="U28" s="32"/>
      <c r="V28" s="32"/>
      <c r="W28" s="32"/>
      <c r="X28" s="32"/>
      <c r="Y28" s="32"/>
      <c r="Z28" s="32"/>
      <c r="AA28" s="32"/>
      <c r="AB28" s="32"/>
      <c r="AC28" s="32"/>
      <c r="AD28" s="32"/>
      <c r="AE28" s="32"/>
    </row>
    <row r="29" spans="1:31" ht="11.25" customHeight="1" x14ac:dyDescent="0.2">
      <c r="A29" s="158">
        <v>5</v>
      </c>
      <c r="B29" s="159" t="str">
        <f>IF(A!B$10="","",IF(A!B$10=E$7,"",A!B$10))</f>
        <v/>
      </c>
      <c r="C29" s="160"/>
      <c r="D29" s="161" t="str">
        <f>IF(B29="","",A!C$10)</f>
        <v/>
      </c>
      <c r="E29" s="155" t="str">
        <f t="shared" si="1"/>
        <v/>
      </c>
      <c r="F29" s="162" t="str">
        <f t="shared" si="0"/>
        <v/>
      </c>
      <c r="G29" s="162" t="str">
        <f>IF($C$7="","",IF(VLOOKUP($C$7,A!$A$6:$AG$34,9)="","",(VLOOKUP($C$7,A!$A$6:$AG$34,9))))</f>
        <v/>
      </c>
      <c r="H29" s="162" t="str">
        <f>IF($C$7="","",IF(VLOOKUP($C$7,A!$A$6:$AG$34,9)="","",(VLOOKUP($C$7,A!$A$6:$AG$34,9))))</f>
        <v/>
      </c>
      <c r="I29" s="162" t="str">
        <f>IF($C$7="","",IF(HLOOKUP($C$7,A!$E$4:$AG$34,7)="","",(HLOOKUP($C$7,A!$E$4:$AG$34,7))))</f>
        <v/>
      </c>
      <c r="J29" s="156" t="str">
        <f>IF($C$7="","",IF(HLOOKUP($C$7,A!$E$4:$AG$34,7)="","",(HLOOKUP($C$7,A!$E$4:$AG$34,7))))</f>
        <v/>
      </c>
      <c r="K29" s="155" t="str">
        <f>IF($C$7="","",IF(VLOOKUP($C$7,A!$A$47:$AG$75,9)="","",(VLOOKUP($C$7,A!$A$47:$AG$75,9))))</f>
        <v/>
      </c>
      <c r="L29" s="156" t="str">
        <f>IF($C$7="","",IF(VLOOKUP($C$7,A!$A$47:$AG$75,9)="","",(VLOOKUP($C$7,A!$A$47:$AG$75,9))))</f>
        <v/>
      </c>
      <c r="M29" s="155" t="str">
        <f>IF($C$7="","",IF(VLOOKUP($C$7,'A _Pr'!$A$4:$AG$34,9)="","",(VLOOKUP($C$7,'A _Pr'!$A$4:$AG$34,9))))</f>
        <v/>
      </c>
      <c r="N29" s="156" t="str">
        <f>IF($C$7="","",IF(VLOOKUP($C$7,'A _Pr'!$A$4:$AG$34,9)="","",(VLOOKUP($C$7,'A _Pr'!$A$4:$AG$34,9))))</f>
        <v/>
      </c>
      <c r="O29" s="155" t="str">
        <f>IF($C$7="","",IF(HLOOKUP($C$7,'A _Pr'!$A$4:$AG$34,$A29+2)="","",(HLOOKUP($C$7,'A _Pr'!$A$4:$AG$34,$A29+2))))</f>
        <v/>
      </c>
      <c r="P29" s="156" t="str">
        <f>IF($C$7="","",IF(HLOOKUP($C$7,'A _Pr'!$A$4:$AG$34,$A29+2)="","",(HLOOKUP($C$7,'A _Pr'!$A$4:$AG$34,$A29+2))))</f>
        <v/>
      </c>
      <c r="R29" s="116"/>
      <c r="T29" s="32"/>
      <c r="U29" s="32"/>
      <c r="V29" s="32"/>
      <c r="W29" s="32"/>
      <c r="X29" s="32"/>
      <c r="Y29" s="32"/>
      <c r="Z29" s="32"/>
      <c r="AA29" s="32"/>
      <c r="AB29" s="32"/>
      <c r="AC29" s="32"/>
      <c r="AD29" s="32"/>
      <c r="AE29" s="32"/>
    </row>
    <row r="30" spans="1:31" ht="11.25" customHeight="1" x14ac:dyDescent="0.2">
      <c r="A30" s="158">
        <v>6</v>
      </c>
      <c r="B30" s="159" t="str">
        <f>IF(A!B$11="","",IF(A!B$11=E$7,"",A!B$11))</f>
        <v/>
      </c>
      <c r="C30" s="160"/>
      <c r="D30" s="161" t="str">
        <f>IF(B30="","",A!C$11)</f>
        <v/>
      </c>
      <c r="E30" s="155" t="str">
        <f t="shared" si="1"/>
        <v/>
      </c>
      <c r="F30" s="162" t="str">
        <f t="shared" si="0"/>
        <v/>
      </c>
      <c r="G30" s="162" t="str">
        <f>IF($C$7="","",IF(VLOOKUP($C$7,A!$A$6:$AG$34,10)="","",(VLOOKUP($C$7,A!$A$6:$AG$34,10))))</f>
        <v/>
      </c>
      <c r="H30" s="162" t="str">
        <f>IF($C$7="","",IF(VLOOKUP($C$7,A!$A$6:$AG$34,10)="","",(VLOOKUP($C$7,A!$A$6:$AG$34,10))))</f>
        <v/>
      </c>
      <c r="I30" s="162" t="str">
        <f>IF($C$7="","",IF(HLOOKUP($C$7,A!$E$4:$AG$34,8)="","",(HLOOKUP($C$7,A!$E$4:$AG$34,8))))</f>
        <v/>
      </c>
      <c r="J30" s="156" t="str">
        <f>IF($C$7="","",IF(HLOOKUP($C$7,A!$E$4:$AG$34,8)="","",(HLOOKUP($C$7,A!$E$4:$AG$34,8))))</f>
        <v/>
      </c>
      <c r="K30" s="155" t="str">
        <f>IF($C$7="","",IF(VLOOKUP($C$7,A!$A$47:$AG$75,10)="","",(VLOOKUP($C$7,A!$A$47:$AG$75,10))))</f>
        <v/>
      </c>
      <c r="L30" s="156" t="str">
        <f>IF($C$7="","",IF(VLOOKUP($C$7,A!$A$47:$AG$75,10)="","",(VLOOKUP($C$7,A!$A$47:$AG$75,10))))</f>
        <v/>
      </c>
      <c r="M30" s="155" t="str">
        <f>IF($C$7="","",IF(VLOOKUP($C$7,'A _Pr'!$A$4:$AG$34,10)="","",(VLOOKUP($C$7,'A _Pr'!$A$4:$AG$34,10))))</f>
        <v/>
      </c>
      <c r="N30" s="156" t="str">
        <f>IF($C$7="","",IF(VLOOKUP($C$7,'A _Pr'!$A$4:$AG$34,10)="","",(VLOOKUP($C$7,'A _Pr'!$A$4:$AG$34,10))))</f>
        <v/>
      </c>
      <c r="O30" s="155" t="str">
        <f>IF($C$7="","",IF(HLOOKUP($C$7,'A _Pr'!$A$4:$AG$34,$A30+2)="","",(HLOOKUP($C$7,'A _Pr'!$A$4:$AG$34,$A30+2))))</f>
        <v/>
      </c>
      <c r="P30" s="156" t="str">
        <f>IF($C$7="","",IF(HLOOKUP($C$7,'A _Pr'!$A$4:$AG$34,$A30+2)="","",(HLOOKUP($C$7,'A _Pr'!$A$4:$AG$34,$A30+2))))</f>
        <v/>
      </c>
      <c r="R30" s="116"/>
      <c r="T30" s="32"/>
      <c r="U30" s="32"/>
      <c r="V30" s="32"/>
      <c r="W30" s="32"/>
      <c r="X30" s="32"/>
      <c r="Y30" s="32"/>
      <c r="Z30" s="32"/>
      <c r="AA30" s="32"/>
      <c r="AB30" s="32"/>
      <c r="AC30" s="32"/>
      <c r="AD30" s="32"/>
      <c r="AE30" s="32"/>
    </row>
    <row r="31" spans="1:31" ht="11.25" customHeight="1" x14ac:dyDescent="0.2">
      <c r="A31" s="158">
        <v>7</v>
      </c>
      <c r="B31" s="159" t="str">
        <f>IF(A!B$12="","",IF(A!B$12=E$7,"",A!B$12))</f>
        <v/>
      </c>
      <c r="C31" s="160"/>
      <c r="D31" s="161" t="str">
        <f>IF(B31="","",A!C$12)</f>
        <v/>
      </c>
      <c r="E31" s="155" t="str">
        <f t="shared" si="1"/>
        <v/>
      </c>
      <c r="F31" s="162" t="str">
        <f t="shared" si="0"/>
        <v/>
      </c>
      <c r="G31" s="162" t="str">
        <f>IF($C$7="","",IF(VLOOKUP($C$7,A!$A$6:$AG$34,11)="","",(VLOOKUP($C$7,A!$A$6:$AG$34,11))))</f>
        <v/>
      </c>
      <c r="H31" s="162" t="str">
        <f>IF($C$7="","",IF(VLOOKUP($C$7,A!$A$6:$AG$34,11)="","",(VLOOKUP($C$7,A!$A$6:$AG$34,11))))</f>
        <v/>
      </c>
      <c r="I31" s="162" t="str">
        <f>IF($C$7="","",IF(HLOOKUP($C$7,A!$E$4:$AG$34,9)="","",(HLOOKUP($C$7,A!$E$4:$AG$34,9))))</f>
        <v/>
      </c>
      <c r="J31" s="156" t="str">
        <f>IF($C$7="","",IF(HLOOKUP($C$7,A!$E$4:$AG$34,9)="","",(HLOOKUP($C$7,A!$E$4:$AG$34,9))))</f>
        <v/>
      </c>
      <c r="K31" s="155" t="str">
        <f>IF($C$7="","",IF(VLOOKUP($C$7,A!$A$47:$AG$75,11)="","",(VLOOKUP($C$7,A!$A$47:$AG$75,11))))</f>
        <v/>
      </c>
      <c r="L31" s="156" t="str">
        <f>IF($C$7="","",IF(VLOOKUP($C$7,A!$A$47:$AG$75,11)="","",(VLOOKUP($C$7,A!$A$47:$AG$75,11))))</f>
        <v/>
      </c>
      <c r="M31" s="155" t="str">
        <f>IF($C$7="","",IF(VLOOKUP($C$7,'A _Pr'!$A$4:$AG$34,11)="","",(VLOOKUP($C$7,'A _Pr'!$A$4:$AG$34,11))))</f>
        <v/>
      </c>
      <c r="N31" s="156" t="str">
        <f>IF($C$7="","",IF(VLOOKUP($C$7,'A _Pr'!$A$4:$AG$34,11)="","",(VLOOKUP($C$7,'A _Pr'!$A$4:$AG$34,11))))</f>
        <v/>
      </c>
      <c r="O31" s="155" t="str">
        <f>IF($C$7="","",IF(HLOOKUP($C$7,'A _Pr'!$A$4:$AG$34,$A31+2)="","",(HLOOKUP($C$7,'A _Pr'!$A$4:$AG$34,$A31+2))))</f>
        <v/>
      </c>
      <c r="P31" s="156" t="str">
        <f>IF($C$7="","",IF(HLOOKUP($C$7,'A _Pr'!$A$4:$AG$34,$A31+2)="","",(HLOOKUP($C$7,'A _Pr'!$A$4:$AG$34,$A31+2))))</f>
        <v/>
      </c>
      <c r="R31" s="116"/>
      <c r="T31" s="32"/>
      <c r="U31" s="32"/>
      <c r="V31" s="32"/>
      <c r="W31" s="32"/>
      <c r="X31" s="32"/>
      <c r="Y31" s="32"/>
      <c r="Z31" s="32"/>
      <c r="AA31" s="32"/>
      <c r="AB31" s="32"/>
      <c r="AC31" s="32"/>
      <c r="AD31" s="32"/>
      <c r="AE31" s="32"/>
    </row>
    <row r="32" spans="1:31" ht="11.25" customHeight="1" x14ac:dyDescent="0.2">
      <c r="A32" s="158">
        <v>8</v>
      </c>
      <c r="B32" s="159" t="str">
        <f>IF(A!B$13="","",IF(A!B$13=E$7,"",A!B$13))</f>
        <v/>
      </c>
      <c r="C32" s="160"/>
      <c r="D32" s="161" t="str">
        <f>IF(B32="","",A!C$13)</f>
        <v/>
      </c>
      <c r="E32" s="155" t="str">
        <f t="shared" si="1"/>
        <v/>
      </c>
      <c r="F32" s="162" t="str">
        <f t="shared" si="0"/>
        <v/>
      </c>
      <c r="G32" s="162" t="str">
        <f>IF($C$7="","",IF(VLOOKUP($C$7,A!$A$6:$AG$34,12)="","",(VLOOKUP($C$7,A!$A$6:$AG$34,12))))</f>
        <v/>
      </c>
      <c r="H32" s="162" t="str">
        <f>IF($C$7="","",IF(VLOOKUP($C$7,A!$A$6:$AG$34,12)="","",(VLOOKUP($C$7,A!$A$6:$AG$34,12))))</f>
        <v/>
      </c>
      <c r="I32" s="162" t="str">
        <f>IF($C$7="","",IF(HLOOKUP($C$7,A!$E$4:$AG$34,10)="","",(HLOOKUP($C$7,A!$E$4:$AG$34,10))))</f>
        <v/>
      </c>
      <c r="J32" s="156" t="str">
        <f>IF($C$7="","",IF(HLOOKUP($C$7,A!$E$4:$AG$34,10)="","",(HLOOKUP($C$7,A!$E$4:$AG$34,10))))</f>
        <v/>
      </c>
      <c r="K32" s="155" t="str">
        <f>IF($C$7="","",IF(VLOOKUP($C$7,A!$A$47:$AG$75,12)="","",(VLOOKUP($C$7,A!$A$47:$AG$75,12))))</f>
        <v/>
      </c>
      <c r="L32" s="156" t="str">
        <f>IF($C$7="","",IF(VLOOKUP($C$7,A!$A$47:$AG$75,12)="","",(VLOOKUP($C$7,A!$A$47:$AG$75,12))))</f>
        <v/>
      </c>
      <c r="M32" s="155" t="str">
        <f>IF($C$7="","",IF(VLOOKUP($C$7,'A _Pr'!$A$4:$AG$34,12)="","",(VLOOKUP($C$7,'A _Pr'!$A$4:$AG$34,12))))</f>
        <v/>
      </c>
      <c r="N32" s="156" t="str">
        <f>IF($C$7="","",IF(VLOOKUP($C$7,'A _Pr'!$A$4:$AG$34,12)="","",(VLOOKUP($C$7,'A _Pr'!$A$4:$AG$34,12))))</f>
        <v/>
      </c>
      <c r="O32" s="155" t="str">
        <f>IF($C$7="","",IF(HLOOKUP($C$7,'A _Pr'!$A$4:$AG$34,$A32+2)="","",(HLOOKUP($C$7,'A _Pr'!$A$4:$AG$34,$A32+2))))</f>
        <v/>
      </c>
      <c r="P32" s="156" t="str">
        <f>IF($C$7="","",IF(HLOOKUP($C$7,'A _Pr'!$A$4:$AG$34,$A32+2)="","",(HLOOKUP($C$7,'A _Pr'!$A$4:$AG$34,$A32+2))))</f>
        <v/>
      </c>
      <c r="R32" s="116"/>
    </row>
    <row r="33" spans="1:18" ht="11.25" customHeight="1" x14ac:dyDescent="0.2">
      <c r="A33" s="158">
        <v>9</v>
      </c>
      <c r="B33" s="159" t="str">
        <f>IF(A!B$14="","",IF(A!B$14=E$7,"",A!B$14))</f>
        <v/>
      </c>
      <c r="C33" s="160"/>
      <c r="D33" s="161" t="str">
        <f>IF(B33="","",A!C$14)</f>
        <v/>
      </c>
      <c r="E33" s="155" t="str">
        <f t="shared" si="1"/>
        <v/>
      </c>
      <c r="F33" s="162" t="str">
        <f t="shared" si="0"/>
        <v/>
      </c>
      <c r="G33" s="162" t="str">
        <f>IF($C$7="","",IF(VLOOKUP($C$7,A!$A$6:$AG$34,13)="","",(VLOOKUP($C$7,A!$A$6:$AG$34,13))))</f>
        <v/>
      </c>
      <c r="H33" s="162" t="str">
        <f>IF($C$7="","",IF(VLOOKUP($C$7,A!$A$6:$AG$34,13)="","",(VLOOKUP($C$7,A!$A$6:$AG$34,13))))</f>
        <v/>
      </c>
      <c r="I33" s="162" t="str">
        <f>IF($C$7="","",IF(HLOOKUP($C$7,A!$E$4:$AG$34,11)="","",(HLOOKUP($C$7,A!$E$4:$AG$34,11))))</f>
        <v/>
      </c>
      <c r="J33" s="156" t="str">
        <f>IF($C$7="","",IF(HLOOKUP($C$7,A!$E$4:$AG$34,11)="","",(HLOOKUP($C$7,A!$E$4:$AG$34,11))))</f>
        <v/>
      </c>
      <c r="K33" s="155" t="str">
        <f>IF($C$7="","",IF(VLOOKUP($C$7,A!$A$47:$AG$75,13)="","",(VLOOKUP($C$7,A!$A$47:$AG$75,13))))</f>
        <v/>
      </c>
      <c r="L33" s="156" t="str">
        <f>IF($C$7="","",IF(VLOOKUP($C$7,A!$A$47:$AG$75,13)="","",(VLOOKUP($C$7,A!$A$47:$AG$75,13))))</f>
        <v/>
      </c>
      <c r="M33" s="155" t="str">
        <f>IF($C$7="","",IF(VLOOKUP($C$7,'A _Pr'!$A$4:$AG$34,13)="","",(VLOOKUP($C$7,'A _Pr'!$A$4:$AG$34,13))))</f>
        <v/>
      </c>
      <c r="N33" s="156" t="str">
        <f>IF($C$7="","",IF(VLOOKUP($C$7,'A _Pr'!$A$4:$AG$34,13)="","",(VLOOKUP($C$7,'A _Pr'!$A$4:$AG$34,13))))</f>
        <v/>
      </c>
      <c r="O33" s="155" t="str">
        <f>IF($C$7="","",IF(HLOOKUP($C$7,'A _Pr'!$A$4:$AG$34,$A33+2)="","",(HLOOKUP($C$7,'A _Pr'!$A$4:$AG$34,$A33+2))))</f>
        <v/>
      </c>
      <c r="P33" s="156" t="str">
        <f>IF($C$7="","",IF(HLOOKUP($C$7,'A _Pr'!$A$4:$AG$34,$A33+2)="","",(HLOOKUP($C$7,'A _Pr'!$A$4:$AG$34,$A33+2))))</f>
        <v/>
      </c>
      <c r="R33" s="116"/>
    </row>
    <row r="34" spans="1:18" ht="11.25" customHeight="1" x14ac:dyDescent="0.2">
      <c r="A34" s="158">
        <v>10</v>
      </c>
      <c r="B34" s="159" t="str">
        <f>IF(A!B$15="","",IF(A!B$15=E$7,"",A!B$15))</f>
        <v/>
      </c>
      <c r="C34" s="160"/>
      <c r="D34" s="161" t="str">
        <f>IF(B34="","",A!C$15)</f>
        <v/>
      </c>
      <c r="E34" s="155" t="str">
        <f t="shared" si="1"/>
        <v/>
      </c>
      <c r="F34" s="162" t="str">
        <f t="shared" si="0"/>
        <v/>
      </c>
      <c r="G34" s="162" t="str">
        <f>IF($C$7="","",IF(VLOOKUP($C$7,A!$A$6:$AG$34,14)="","",(VLOOKUP($C$7,A!$A$6:$AG$34,14))))</f>
        <v/>
      </c>
      <c r="H34" s="162" t="str">
        <f>IF($C$7="","",IF(VLOOKUP($C$7,A!$A$6:$AG$34,14)="","",(VLOOKUP($C$7,A!$A$6:$AG$34,14))))</f>
        <v/>
      </c>
      <c r="I34" s="162" t="str">
        <f>IF($C$7="","",IF(HLOOKUP($C$7,A!$E$4:$AG$34,12)="","",(HLOOKUP($C$7,A!$E$4:$AG$34,12))))</f>
        <v/>
      </c>
      <c r="J34" s="156" t="str">
        <f>IF($C$7="","",IF(HLOOKUP($C$7,A!$E$4:$AG$34,12)="","",(HLOOKUP($C$7,A!$E$4:$AG$34,12))))</f>
        <v/>
      </c>
      <c r="K34" s="155" t="str">
        <f>IF($C$7="","",IF(VLOOKUP($C$7,A!$A$47:$AG$75,14)="","",(VLOOKUP($C$7,A!$A$47:$AG$75,14))))</f>
        <v/>
      </c>
      <c r="L34" s="156" t="str">
        <f>IF($C$7="","",IF(VLOOKUP($C$7,A!$A$47:$AG$75,14)="","",(VLOOKUP($C$7,A!$A$47:$AG$75,14))))</f>
        <v/>
      </c>
      <c r="M34" s="155" t="str">
        <f>IF($C$7="","",IF(VLOOKUP($C$7,'A _Pr'!$A$4:$AG$34,14)="","",(VLOOKUP($C$7,'A _Pr'!$A$4:$AG$34,14))))</f>
        <v/>
      </c>
      <c r="N34" s="156" t="str">
        <f>IF($C$7="","",IF(VLOOKUP($C$7,'A _Pr'!$A$4:$AG$34,14)="","",(VLOOKUP($C$7,'A _Pr'!$A$4:$AG$34,14))))</f>
        <v/>
      </c>
      <c r="O34" s="155" t="str">
        <f>IF($C$7="","",IF(HLOOKUP($C$7,'A _Pr'!$A$4:$AG$34,$A34+2)="","",(HLOOKUP($C$7,'A _Pr'!$A$4:$AG$34,$A34+2))))</f>
        <v/>
      </c>
      <c r="P34" s="156" t="str">
        <f>IF($C$7="","",IF(HLOOKUP($C$7,'A _Pr'!$A$4:$AG$34,$A34+2)="","",(HLOOKUP($C$7,'A _Pr'!$A$4:$AG$34,$A34+2))))</f>
        <v/>
      </c>
      <c r="R34" s="116"/>
    </row>
    <row r="35" spans="1:18" ht="11.25" customHeight="1" x14ac:dyDescent="0.2">
      <c r="A35" s="158">
        <v>11</v>
      </c>
      <c r="B35" s="159" t="str">
        <f>IF(A!B$16="","",IF(A!B$16=E$7,"",A!B$16))</f>
        <v/>
      </c>
      <c r="C35" s="160"/>
      <c r="D35" s="161" t="str">
        <f>IF(B35="","",A!C$16)</f>
        <v/>
      </c>
      <c r="E35" s="155" t="str">
        <f t="shared" si="1"/>
        <v/>
      </c>
      <c r="F35" s="162" t="str">
        <f t="shared" si="0"/>
        <v/>
      </c>
      <c r="G35" s="162" t="str">
        <f>IF($C$7="","",IF(VLOOKUP($C$7,A!$A$6:$AG$34,15)="","",(VLOOKUP($C$7,A!$A$6:$AG$34,15))))</f>
        <v/>
      </c>
      <c r="H35" s="162" t="str">
        <f>IF($C$7="","",IF(VLOOKUP($C$7,A!$A$6:$AG$34,15)="","",(VLOOKUP($C$7,A!$A$6:$AG$34,15))))</f>
        <v/>
      </c>
      <c r="I35" s="162" t="str">
        <f>IF($C$7="","",IF(HLOOKUP($C$7,A!$E$4:$AG$34,13)="","",(HLOOKUP($C$7,A!$E$4:$AG$34,13))))</f>
        <v/>
      </c>
      <c r="J35" s="156" t="str">
        <f>IF($C$7="","",IF(HLOOKUP($C$7,A!$E$4:$AG$34,13)="","",(HLOOKUP($C$7,A!$E$4:$AG$34,13))))</f>
        <v/>
      </c>
      <c r="K35" s="155" t="str">
        <f>IF($C$7="","",IF(VLOOKUP($C$7,A!$A$47:$AG$75,15)="","",(VLOOKUP($C$7,A!$A$47:$AG$75,15))))</f>
        <v/>
      </c>
      <c r="L35" s="156" t="str">
        <f>IF($C$7="","",IF(VLOOKUP($C$7,A!$A$47:$AG$75,15)="","",(VLOOKUP($C$7,A!$A$47:$AG$75,15))))</f>
        <v/>
      </c>
      <c r="M35" s="155" t="str">
        <f>IF($C$7="","",IF(VLOOKUP($C$7,'A _Pr'!$A$4:$AG$34,15)="","",(VLOOKUP($C$7,'A _Pr'!$A$4:$AG$34,15))))</f>
        <v/>
      </c>
      <c r="N35" s="156" t="str">
        <f>IF($C$7="","",IF(VLOOKUP($C$7,'A _Pr'!$A$4:$AG$34,15)="","",(VLOOKUP($C$7,'A _Pr'!$A$4:$AG$34,15))))</f>
        <v/>
      </c>
      <c r="O35" s="155" t="str">
        <f>IF($C$7="","",IF(HLOOKUP($C$7,'A _Pr'!$A$4:$AG$34,$A35+2)="","",(HLOOKUP($C$7,'A _Pr'!$A$4:$AG$34,$A35+2))))</f>
        <v/>
      </c>
      <c r="P35" s="156" t="str">
        <f>IF($C$7="","",IF(HLOOKUP($C$7,'A _Pr'!$A$4:$AG$34,$A35+2)="","",(HLOOKUP($C$7,'A _Pr'!$A$4:$AG$34,$A35+2))))</f>
        <v/>
      </c>
      <c r="R35" s="116"/>
    </row>
    <row r="36" spans="1:18" ht="11.25" customHeight="1" x14ac:dyDescent="0.2">
      <c r="A36" s="158">
        <v>12</v>
      </c>
      <c r="B36" s="159" t="str">
        <f>IF(A!B$17="","",IF(A!B$17=E$7,"",A!B$17))</f>
        <v/>
      </c>
      <c r="C36" s="160"/>
      <c r="D36" s="161" t="str">
        <f>IF(B36="","",A!C$17)</f>
        <v/>
      </c>
      <c r="E36" s="155" t="str">
        <f t="shared" si="1"/>
        <v/>
      </c>
      <c r="F36" s="162" t="str">
        <f t="shared" si="0"/>
        <v/>
      </c>
      <c r="G36" s="162" t="str">
        <f>IF($C$7="","",IF(VLOOKUP($C$7,A!$A$6:$AG$34,16)="","",(VLOOKUP($C$7,A!$A$6:$AG$34,16))))</f>
        <v/>
      </c>
      <c r="H36" s="162" t="str">
        <f>IF($C$7="","",IF(VLOOKUP($C$7,A!$A$6:$AG$34,16)="","",(VLOOKUP($C$7,A!$A$6:$AG$34,16))))</f>
        <v/>
      </c>
      <c r="I36" s="162" t="str">
        <f>IF($C$7="","",IF(HLOOKUP($C$7,A!$E$4:$AG$34,14)="","",(HLOOKUP($C$7,A!$E$4:$AG$34,14))))</f>
        <v/>
      </c>
      <c r="J36" s="156" t="str">
        <f>IF($C$7="","",IF(HLOOKUP($C$7,A!$E$4:$AG$34,14)="","",(HLOOKUP($C$7,A!$E$4:$AG$34,14))))</f>
        <v/>
      </c>
      <c r="K36" s="155" t="str">
        <f>IF($C$7="","",IF(VLOOKUP($C$7,A!$A$47:$AG$75,16)="","",(VLOOKUP($C$7,A!$A$47:$AG$75,16))))</f>
        <v/>
      </c>
      <c r="L36" s="156" t="str">
        <f>IF($C$7="","",IF(VLOOKUP($C$7,A!$A$47:$AG$75,16)="","",(VLOOKUP($C$7,A!$A$47:$AG$75,16))))</f>
        <v/>
      </c>
      <c r="M36" s="155" t="str">
        <f>IF($C$7="","",IF(VLOOKUP($C$7,'A _Pr'!$A$4:$AG$34,16)="","",(VLOOKUP($C$7,'A _Pr'!$A$4:$AG$34,16))))</f>
        <v/>
      </c>
      <c r="N36" s="156" t="str">
        <f>IF($C$7="","",IF(VLOOKUP($C$7,'A _Pr'!$A$4:$AG$34,16)="","",(VLOOKUP($C$7,'A _Pr'!$A$4:$AG$34,16))))</f>
        <v/>
      </c>
      <c r="O36" s="155" t="str">
        <f>IF($C$7="","",IF(HLOOKUP($C$7,'A _Pr'!$A$4:$AG$34,$A36+2)="","",(HLOOKUP($C$7,'A _Pr'!$A$4:$AG$34,$A36+2))))</f>
        <v/>
      </c>
      <c r="P36" s="156" t="str">
        <f>IF($C$7="","",IF(HLOOKUP($C$7,'A _Pr'!$A$4:$AG$34,$A36+2)="","",(HLOOKUP($C$7,'A _Pr'!$A$4:$AG$34,$A36+2))))</f>
        <v/>
      </c>
      <c r="R36" s="116"/>
    </row>
    <row r="37" spans="1:18" ht="11.25" customHeight="1" x14ac:dyDescent="0.2">
      <c r="A37" s="158">
        <v>13</v>
      </c>
      <c r="B37" s="159" t="str">
        <f>IF(A!B$18="","",IF(A!B$18=E$7,"",A!B$18))</f>
        <v/>
      </c>
      <c r="C37" s="160"/>
      <c r="D37" s="161" t="str">
        <f>IF(B37="","",A!C$18)</f>
        <v/>
      </c>
      <c r="E37" s="155" t="str">
        <f t="shared" si="1"/>
        <v/>
      </c>
      <c r="F37" s="162" t="str">
        <f t="shared" si="0"/>
        <v/>
      </c>
      <c r="G37" s="162" t="str">
        <f>IF($C$7="","",IF(VLOOKUP($C$7,A!$A$6:$AG$34,17)="","",(VLOOKUP($C$7,A!$A$6:$AG$34,17))))</f>
        <v/>
      </c>
      <c r="H37" s="162" t="str">
        <f>IF($C$7="","",IF(VLOOKUP($C$7,A!$A$6:$AG$34,17)="","",(VLOOKUP($C$7,A!$A$6:$AG$34,17))))</f>
        <v/>
      </c>
      <c r="I37" s="162" t="str">
        <f>IF($C$7="","",IF(HLOOKUP($C$7,A!$E$4:$AG$34,15)="","",(HLOOKUP($C$7,A!$E$4:$AG$34,15))))</f>
        <v/>
      </c>
      <c r="J37" s="156" t="str">
        <f>IF($C$7="","",IF(HLOOKUP($C$7,A!$E$4:$AG$34,15)="","",(HLOOKUP($C$7,A!$E$4:$AG$34,15))))</f>
        <v/>
      </c>
      <c r="K37" s="155" t="str">
        <f>IF($C$7="","",IF(VLOOKUP($C$7,A!$A$47:$AG$75,17)="","",(VLOOKUP($C$7,A!$A$47:$AG$75,17))))</f>
        <v/>
      </c>
      <c r="L37" s="156" t="str">
        <f>IF($C$7="","",IF(VLOOKUP($C$7,A!$A$47:$AG$75,17)="","",(VLOOKUP($C$7,A!$A$47:$AG$75,17))))</f>
        <v/>
      </c>
      <c r="M37" s="155" t="str">
        <f>IF($C$7="","",IF(VLOOKUP($C$7,'A _Pr'!$A$4:$AG$34,17)="","",(VLOOKUP($C$7,'A _Pr'!$A$4:$AG$34,17))))</f>
        <v/>
      </c>
      <c r="N37" s="156" t="str">
        <f>IF($C$7="","",IF(VLOOKUP($C$7,'A _Pr'!$A$4:$AG$34,17)="","",(VLOOKUP($C$7,'A _Pr'!$A$4:$AG$34,17))))</f>
        <v/>
      </c>
      <c r="O37" s="155" t="str">
        <f>IF($C$7="","",IF(HLOOKUP($C$7,'A _Pr'!$A$4:$AG$34,$A37+2)="","",(HLOOKUP($C$7,'A _Pr'!$A$4:$AG$34,$A37+2))))</f>
        <v/>
      </c>
      <c r="P37" s="156" t="str">
        <f>IF($C$7="","",IF(HLOOKUP($C$7,'A _Pr'!$A$4:$AG$34,$A37+2)="","",(HLOOKUP($C$7,'A _Pr'!$A$4:$AG$34,$A37+2))))</f>
        <v/>
      </c>
      <c r="R37" s="116"/>
    </row>
    <row r="38" spans="1:18" ht="11.25" customHeight="1" x14ac:dyDescent="0.2">
      <c r="A38" s="158">
        <v>14</v>
      </c>
      <c r="B38" s="159" t="str">
        <f>IF(A!B$19="","",IF(A!B$19=E$7,"",A!B$19))</f>
        <v/>
      </c>
      <c r="C38" s="160"/>
      <c r="D38" s="161" t="str">
        <f>IF(B38="","",A!C$19)</f>
        <v/>
      </c>
      <c r="E38" s="155" t="str">
        <f t="shared" si="1"/>
        <v/>
      </c>
      <c r="F38" s="162" t="str">
        <f t="shared" ref="F38:F53" si="2">IF(AND(N38=-1,J38=-1),1,"")</f>
        <v/>
      </c>
      <c r="G38" s="162" t="str">
        <f>IF($C$7="","",IF(VLOOKUP($C$7,A!$A$6:$AG$34,18)="","",(VLOOKUP($C$7,A!$A$6:$AG$34,18))))</f>
        <v/>
      </c>
      <c r="H38" s="162" t="str">
        <f>IF($C$7="","",IF(VLOOKUP($C$7,A!$A$6:$AG$34,18)="","",(VLOOKUP($C$7,A!$A$6:$AG$34,18))))</f>
        <v/>
      </c>
      <c r="I38" s="162" t="str">
        <f>IF($C$7="","",IF(HLOOKUP($C$7,A!$E$4:$AG$34,16)="","",(HLOOKUP($C$7,A!$E$4:$AG$34,16))))</f>
        <v/>
      </c>
      <c r="J38" s="156" t="str">
        <f>IF($C$7="","",IF(HLOOKUP($C$7,A!$E$4:$AG$34,16)="","",(HLOOKUP($C$7,A!$E$4:$AG$34,16))))</f>
        <v/>
      </c>
      <c r="K38" s="155" t="str">
        <f>IF($C$7="","",IF(VLOOKUP($C$7,A!$A$47:$AG$75,18)="","",(VLOOKUP($C$7,A!$A$47:$AG$75,18))))</f>
        <v/>
      </c>
      <c r="L38" s="156" t="str">
        <f>IF($C$7="","",IF(VLOOKUP($C$7,A!$A$47:$AG$75,18)="","",(VLOOKUP($C$7,A!$A$47:$AG$75,18))))</f>
        <v/>
      </c>
      <c r="M38" s="155" t="str">
        <f>IF($C$7="","",IF(VLOOKUP($C$7,'A _Pr'!$A$4:$AG$34,18)="","",(VLOOKUP($C$7,'A _Pr'!$A$4:$AG$34,18))))</f>
        <v/>
      </c>
      <c r="N38" s="156" t="str">
        <f>IF($C$7="","",IF(VLOOKUP($C$7,'A _Pr'!$A$4:$AG$34,18)="","",(VLOOKUP($C$7,'A _Pr'!$A$4:$AG$34,18))))</f>
        <v/>
      </c>
      <c r="O38" s="155" t="str">
        <f>IF($C$7="","",IF(HLOOKUP($C$7,'A _Pr'!$A$4:$AG$34,$A38+2)="","",(HLOOKUP($C$7,'A _Pr'!$A$4:$AG$34,$A38+2))))</f>
        <v/>
      </c>
      <c r="P38" s="156" t="str">
        <f>IF($C$7="","",IF(HLOOKUP($C$7,'A _Pr'!$A$4:$AG$34,$A38+2)="","",(HLOOKUP($C$7,'A _Pr'!$A$4:$AG$34,$A38+2))))</f>
        <v/>
      </c>
      <c r="R38" s="116"/>
    </row>
    <row r="39" spans="1:18" ht="11.25" customHeight="1" x14ac:dyDescent="0.2">
      <c r="A39" s="158">
        <v>15</v>
      </c>
      <c r="B39" s="159" t="str">
        <f>IF(A!B$20="","",IF(A!B$20=E$7,"",A!B$20))</f>
        <v/>
      </c>
      <c r="C39" s="160"/>
      <c r="D39" s="161" t="str">
        <f>IF(B39="","",A!C$20)</f>
        <v/>
      </c>
      <c r="E39" s="155" t="str">
        <f t="shared" si="1"/>
        <v/>
      </c>
      <c r="F39" s="162" t="str">
        <f t="shared" si="2"/>
        <v/>
      </c>
      <c r="G39" s="162" t="str">
        <f>IF($C$7="","",IF(VLOOKUP($C$7,A!$A$6:$AG$34,19)="","",(VLOOKUP($C$7,A!$A$6:$AG$34,19))))</f>
        <v/>
      </c>
      <c r="H39" s="162" t="str">
        <f>IF($C$7="","",IF(VLOOKUP($C$7,A!$A$6:$AG$34,19)="","",(VLOOKUP($C$7,A!$A$6:$AG$34,19))))</f>
        <v/>
      </c>
      <c r="I39" s="162" t="str">
        <f>IF($C$7="","",IF(HLOOKUP($C$7,A!$E$4:$AG$34,17)="","",(HLOOKUP($C$7,A!$E$4:$AG$34,17))))</f>
        <v/>
      </c>
      <c r="J39" s="156" t="str">
        <f>IF($C$7="","",IF(HLOOKUP($C$7,A!$E$4:$AG$34,17)="","",(HLOOKUP($C$7,A!$E$4:$AG$34,17))))</f>
        <v/>
      </c>
      <c r="K39" s="155" t="str">
        <f>IF($C$7="","",IF(VLOOKUP($C$7,A!$A$47:$AG$75,19)="","",(VLOOKUP($C$7,A!$A$47:$AG$75,19))))</f>
        <v/>
      </c>
      <c r="L39" s="156" t="str">
        <f>IF($C$7="","",IF(VLOOKUP($C$7,A!$A$47:$AG$75,19)="","",(VLOOKUP($C$7,A!$A$47:$AG$75,19))))</f>
        <v/>
      </c>
      <c r="M39" s="155" t="str">
        <f>IF($C$7="","",IF(VLOOKUP($C$7,'A _Pr'!$A$4:$AG$34,19)="","",(VLOOKUP($C$7,'A _Pr'!$A$4:$AG$34,19))))</f>
        <v/>
      </c>
      <c r="N39" s="156" t="str">
        <f>IF($C$7="","",IF(VLOOKUP($C$7,'A _Pr'!$A$4:$AG$34,19)="","",(VLOOKUP($C$7,'A _Pr'!$A$4:$AG$34,19))))</f>
        <v/>
      </c>
      <c r="O39" s="155" t="str">
        <f>IF($C$7="","",IF(HLOOKUP($C$7,'A _Pr'!$A$4:$AG$34,$A39+2)="","",(HLOOKUP($C$7,'A _Pr'!$A$4:$AG$34,$A39+2))))</f>
        <v/>
      </c>
      <c r="P39" s="156" t="str">
        <f>IF($C$7="","",IF(HLOOKUP($C$7,'A _Pr'!$A$4:$AG$34,$A39+2)="","",(HLOOKUP($C$7,'A _Pr'!$A$4:$AG$34,$A39+2))))</f>
        <v/>
      </c>
      <c r="R39" s="116"/>
    </row>
    <row r="40" spans="1:18" ht="11.25" customHeight="1" x14ac:dyDescent="0.2">
      <c r="A40" s="158">
        <v>16</v>
      </c>
      <c r="B40" s="159" t="str">
        <f>IF(A!B$21="","",IF(A!B$21=E$7,"",A!B$21))</f>
        <v/>
      </c>
      <c r="C40" s="160"/>
      <c r="D40" s="161" t="str">
        <f>IF(B40="","",A!C$21)</f>
        <v/>
      </c>
      <c r="E40" s="155" t="str">
        <f t="shared" si="1"/>
        <v/>
      </c>
      <c r="F40" s="162" t="str">
        <f t="shared" si="2"/>
        <v/>
      </c>
      <c r="G40" s="162" t="str">
        <f>IF($C$7="","",IF(VLOOKUP($C$7,A!$A$6:$AG$34,20)="","",(VLOOKUP($C$7,A!$A$6:$AG$34,20))))</f>
        <v/>
      </c>
      <c r="H40" s="162" t="str">
        <f>IF($C$7="","",IF(VLOOKUP($C$7,A!$A$6:$AG$34,20)="","",(VLOOKUP($C$7,A!$A$6:$AG$34,20))))</f>
        <v/>
      </c>
      <c r="I40" s="162" t="str">
        <f>IF($C$7="","",IF(HLOOKUP($C$7,A!$E$4:$AG$34,18)="","",(HLOOKUP($C$7,A!$E$4:$AG$34,18))))</f>
        <v/>
      </c>
      <c r="J40" s="156" t="str">
        <f>IF($C$7="","",IF(HLOOKUP($C$7,A!$E$4:$AG$34,18)="","",(HLOOKUP($C$7,A!$E$4:$AG$34,18))))</f>
        <v/>
      </c>
      <c r="K40" s="155" t="str">
        <f>IF($C$7="","",IF(VLOOKUP($C$7,A!$A$47:$AG$75,20)="","",(VLOOKUP($C$7,A!$A$47:$AG$75,20))))</f>
        <v/>
      </c>
      <c r="L40" s="156" t="str">
        <f>IF($C$7="","",IF(VLOOKUP($C$7,A!$A$47:$AG$75,20)="","",(VLOOKUP($C$7,A!$A$47:$AG$75,20))))</f>
        <v/>
      </c>
      <c r="M40" s="155" t="str">
        <f>IF($C$7="","",IF(VLOOKUP($C$7,'A _Pr'!$A$4:$AG$34,20)="","",(VLOOKUP($C$7,'A _Pr'!$A$4:$AG$34,20))))</f>
        <v/>
      </c>
      <c r="N40" s="156" t="str">
        <f>IF($C$7="","",IF(VLOOKUP($C$7,'A _Pr'!$A$4:$AG$34,20)="","",(VLOOKUP($C$7,'A _Pr'!$A$4:$AG$34,20))))</f>
        <v/>
      </c>
      <c r="O40" s="155" t="str">
        <f>IF($C$7="","",IF(HLOOKUP($C$7,'A _Pr'!$A$4:$AG$34,$A40+2)="","",(HLOOKUP($C$7,'A _Pr'!$A$4:$AG$34,$A40+2))))</f>
        <v/>
      </c>
      <c r="P40" s="156" t="str">
        <f>IF($C$7="","",IF(HLOOKUP($C$7,'A _Pr'!$A$4:$AG$34,$A40+2)="","",(HLOOKUP($C$7,'A _Pr'!$A$4:$AG$34,$A40+2))))</f>
        <v/>
      </c>
      <c r="R40" s="116"/>
    </row>
    <row r="41" spans="1:18" ht="11.25" customHeight="1" x14ac:dyDescent="0.2">
      <c r="A41" s="158">
        <v>17</v>
      </c>
      <c r="B41" s="159" t="str">
        <f>IF(A!B$22="","",IF(A!B$22=E$7,"",A!B$22))</f>
        <v/>
      </c>
      <c r="C41" s="160"/>
      <c r="D41" s="161" t="str">
        <f>IF(B41="","",A!C$22)</f>
        <v/>
      </c>
      <c r="E41" s="155" t="str">
        <f t="shared" si="1"/>
        <v/>
      </c>
      <c r="F41" s="162" t="str">
        <f t="shared" si="2"/>
        <v/>
      </c>
      <c r="G41" s="162" t="str">
        <f>IF($C$7="","",IF(VLOOKUP($C$7,A!$A$6:$AG$34,21)="","",(VLOOKUP($C$7,A!$A$6:$AG$34,21))))</f>
        <v/>
      </c>
      <c r="H41" s="162" t="str">
        <f>IF($C$7="","",IF(VLOOKUP($C$7,A!$A$6:$AG$34,21)="","",(VLOOKUP($C$7,A!$A$6:$AG$34,21))))</f>
        <v/>
      </c>
      <c r="I41" s="162" t="str">
        <f>IF($C$7="","",IF(HLOOKUP($C$7,A!$E$4:$AG$34,19)="","",(HLOOKUP($C$7,A!$E$4:$AG$34,19))))</f>
        <v/>
      </c>
      <c r="J41" s="156" t="str">
        <f>IF($C$7="","",IF(HLOOKUP($C$7,A!$E$4:$AG$34,19)="","",(HLOOKUP($C$7,A!$E$4:$AG$34,19))))</f>
        <v/>
      </c>
      <c r="K41" s="155" t="str">
        <f>IF($C$7="","",IF(VLOOKUP($C$7,A!$A$47:$AG$75,21)="","",(VLOOKUP($C$7,A!$A$47:$AG$75,21))))</f>
        <v/>
      </c>
      <c r="L41" s="156" t="str">
        <f>IF($C$7="","",IF(VLOOKUP($C$7,A!$A$47:$AG$75,21)="","",(VLOOKUP($C$7,A!$A$47:$AG$75,21))))</f>
        <v/>
      </c>
      <c r="M41" s="155" t="str">
        <f>IF($C$7="","",IF(VLOOKUP($C$7,'A _Pr'!$A$4:$AG$34,21)="","",(VLOOKUP($C$7,'A _Pr'!$A$4:$AG$34,21))))</f>
        <v/>
      </c>
      <c r="N41" s="156" t="str">
        <f>IF($C$7="","",IF(VLOOKUP($C$7,'A _Pr'!$A$4:$AG$34,21)="","",(VLOOKUP($C$7,'A _Pr'!$A$4:$AG$34,21))))</f>
        <v/>
      </c>
      <c r="O41" s="155" t="str">
        <f>IF($C$7="","",IF(HLOOKUP($C$7,'A _Pr'!$A$4:$AG$34,$A41+2)="","",(HLOOKUP($C$7,'A _Pr'!$A$4:$AG$34,$A41+2))))</f>
        <v/>
      </c>
      <c r="P41" s="156" t="str">
        <f>IF($C$7="","",IF(HLOOKUP($C$7,'A _Pr'!$A$4:$AG$34,$A41+2)="","",(HLOOKUP($C$7,'A _Pr'!$A$4:$AG$34,$A41+2))))</f>
        <v/>
      </c>
      <c r="R41" s="116"/>
    </row>
    <row r="42" spans="1:18" ht="11.25" customHeight="1" x14ac:dyDescent="0.2">
      <c r="A42" s="158">
        <v>18</v>
      </c>
      <c r="B42" s="159" t="str">
        <f>IF(A!B$23="","",IF(A!B$23=E$7,"",A!B$23))</f>
        <v/>
      </c>
      <c r="C42" s="160"/>
      <c r="D42" s="161" t="str">
        <f>IF(B42="","",A!C$23)</f>
        <v/>
      </c>
      <c r="E42" s="155" t="str">
        <f t="shared" si="1"/>
        <v/>
      </c>
      <c r="F42" s="162" t="str">
        <f t="shared" si="2"/>
        <v/>
      </c>
      <c r="G42" s="162" t="str">
        <f>IF($C$7="","",IF(VLOOKUP($C$7,A!$A$6:$AG$34,22)="","",(VLOOKUP($C$7,A!$A$6:$AG$34,22))))</f>
        <v/>
      </c>
      <c r="H42" s="162" t="str">
        <f>IF($C$7="","",IF(VLOOKUP($C$7,A!$A$6:$AG$34,22)="","",(VLOOKUP($C$7,A!$A$6:$AG$34,22))))</f>
        <v/>
      </c>
      <c r="I42" s="162" t="str">
        <f>IF($C$7="","",IF(HLOOKUP($C$7,A!$E$4:$AG$34,20)="","",(HLOOKUP($C$7,A!$E$4:$AG$34,20))))</f>
        <v/>
      </c>
      <c r="J42" s="156" t="str">
        <f>IF($C$7="","",IF(HLOOKUP($C$7,A!$E$4:$AG$34,20)="","",(HLOOKUP($C$7,A!$E$4:$AG$34,20))))</f>
        <v/>
      </c>
      <c r="K42" s="155" t="str">
        <f>IF($C$7="","",IF(VLOOKUP($C$7,A!$A$47:$AG$75,22)="","",(VLOOKUP($C$7,A!$A$47:$AG$75,22))))</f>
        <v/>
      </c>
      <c r="L42" s="156" t="str">
        <f>IF($C$7="","",IF(VLOOKUP($C$7,A!$A$47:$AG$75,22)="","",(VLOOKUP($C$7,A!$A$47:$AG$75,22))))</f>
        <v/>
      </c>
      <c r="M42" s="155" t="str">
        <f>IF($C$7="","",IF(VLOOKUP($C$7,'A _Pr'!$A$4:$AG$34,22)="","",(VLOOKUP($C$7,'A _Pr'!$A$4:$AG$34,22))))</f>
        <v/>
      </c>
      <c r="N42" s="156" t="str">
        <f>IF($C$7="","",IF(VLOOKUP($C$7,'A _Pr'!$A$4:$AG$34,22)="","",(VLOOKUP($C$7,'A _Pr'!$A$4:$AG$34,22))))</f>
        <v/>
      </c>
      <c r="O42" s="155" t="str">
        <f>IF($C$7="","",IF(HLOOKUP($C$7,'A _Pr'!$A$4:$AG$34,$A42+2)="","",(HLOOKUP($C$7,'A _Pr'!$A$4:$AG$34,$A42+2))))</f>
        <v/>
      </c>
      <c r="P42" s="156" t="str">
        <f>IF($C$7="","",IF(HLOOKUP($C$7,'A _Pr'!$A$4:$AG$34,$A42+2)="","",(HLOOKUP($C$7,'A _Pr'!$A$4:$AG$34,$A42+2))))</f>
        <v/>
      </c>
      <c r="R42" s="116"/>
    </row>
    <row r="43" spans="1:18" ht="11.25" customHeight="1" x14ac:dyDescent="0.2">
      <c r="A43" s="158">
        <v>19</v>
      </c>
      <c r="B43" s="159" t="str">
        <f>IF(A!B$24="","",IF(A!B$24=E$7,"",A!B$24))</f>
        <v/>
      </c>
      <c r="C43" s="160"/>
      <c r="D43" s="161" t="str">
        <f>IF(B43="","",A!C$24)</f>
        <v/>
      </c>
      <c r="E43" s="155" t="str">
        <f t="shared" si="1"/>
        <v/>
      </c>
      <c r="F43" s="162" t="str">
        <f t="shared" si="2"/>
        <v/>
      </c>
      <c r="G43" s="162" t="str">
        <f>IF($C$7="","",IF(VLOOKUP($C$7,A!$A$6:$AG$34,23)="","",(VLOOKUP($C$7,A!$A$6:$AG$34,23))))</f>
        <v/>
      </c>
      <c r="H43" s="162" t="str">
        <f>IF($C$7="","",IF(VLOOKUP($C$7,A!$A$6:$AG$34,23)="","",(VLOOKUP($C$7,A!$A$6:$AG$34,23))))</f>
        <v/>
      </c>
      <c r="I43" s="162" t="str">
        <f>IF($C$7="","",IF(HLOOKUP($C$7,A!$E$4:$AG$34,21)="","",(HLOOKUP($C$7,A!$E$4:$AG$34,21))))</f>
        <v/>
      </c>
      <c r="J43" s="156" t="str">
        <f>IF($C$7="","",IF(HLOOKUP($C$7,A!$E$4:$AG$34,21)="","",(HLOOKUP($C$7,A!$E$4:$AG$34,21))))</f>
        <v/>
      </c>
      <c r="K43" s="155" t="str">
        <f>IF($C$7="","",IF(VLOOKUP($C$7,A!$A$47:$AG$75,23)="","",(VLOOKUP($C$7,A!$A$47:$AG$75,23))))</f>
        <v/>
      </c>
      <c r="L43" s="156" t="str">
        <f>IF($C$7="","",IF(VLOOKUP($C$7,A!$A$47:$AG$75,23)="","",(VLOOKUP($C$7,A!$A$47:$AG$75,23))))</f>
        <v/>
      </c>
      <c r="M43" s="155" t="str">
        <f>IF($C$7="","",IF(VLOOKUP($C$7,'A _Pr'!$A$4:$AG$34,23)="","",(VLOOKUP($C$7,'A _Pr'!$A$4:$AG$34,23))))</f>
        <v/>
      </c>
      <c r="N43" s="156" t="str">
        <f>IF($C$7="","",IF(VLOOKUP($C$7,'A _Pr'!$A$4:$AG$34,23)="","",(VLOOKUP($C$7,'A _Pr'!$A$4:$AG$34,23))))</f>
        <v/>
      </c>
      <c r="O43" s="155" t="str">
        <f>IF($C$7="","",IF(HLOOKUP($C$7,'A _Pr'!$A$4:$AG$34,$A43+2)="","",(HLOOKUP($C$7,'A _Pr'!$A$4:$AG$34,$A43+2))))</f>
        <v/>
      </c>
      <c r="P43" s="156" t="str">
        <f>IF($C$7="","",IF(HLOOKUP($C$7,'A _Pr'!$A$4:$AG$34,$A43+2)="","",(HLOOKUP($C$7,'A _Pr'!$A$4:$AG$34,$A43+2))))</f>
        <v/>
      </c>
      <c r="R43" s="116"/>
    </row>
    <row r="44" spans="1:18" ht="11.25" customHeight="1" x14ac:dyDescent="0.2">
      <c r="A44" s="158">
        <v>20</v>
      </c>
      <c r="B44" s="159" t="str">
        <f>IF(A!B$25="","",IF(A!B$25=E$7,"",A!B$25))</f>
        <v/>
      </c>
      <c r="C44" s="160"/>
      <c r="D44" s="161" t="str">
        <f>IF(B44="","",A!C$25)</f>
        <v/>
      </c>
      <c r="E44" s="155" t="str">
        <f t="shared" si="1"/>
        <v/>
      </c>
      <c r="F44" s="162" t="str">
        <f t="shared" si="2"/>
        <v/>
      </c>
      <c r="G44" s="162" t="str">
        <f>IF($C$7="","",IF(VLOOKUP($C$7,A!$A$6:$AG$34,24)="","",(VLOOKUP($C$7,A!$A$6:$AG$34,14))))</f>
        <v/>
      </c>
      <c r="H44" s="162" t="str">
        <f>IF($C$7="","",IF(VLOOKUP($C$7,A!$A$6:$AG$34,24)="","",(VLOOKUP($C$7,A!$A$6:$AG$34,14))))</f>
        <v/>
      </c>
      <c r="I44" s="162" t="str">
        <f>IF($C$7="","",IF(HLOOKUP($C$7,A!$E$4:$AG$34,22)="","",(HLOOKUP($C$7,A!$E$4:$AG$34,22))))</f>
        <v/>
      </c>
      <c r="J44" s="156" t="str">
        <f>IF($C$7="","",IF(HLOOKUP($C$7,A!$E$4:$AG$34,22)="","",(HLOOKUP($C$7,A!$E$4:$AG$34,22))))</f>
        <v/>
      </c>
      <c r="K44" s="155" t="str">
        <f>IF($C$7="","",IF(VLOOKUP($C$7,A!$A$47:$AG$75,24)="","",(VLOOKUP($C$7,A!$A$47:$AG$75,14))))</f>
        <v/>
      </c>
      <c r="L44" s="156" t="str">
        <f>IF($C$7="","",IF(VLOOKUP($C$7,A!$A$47:$AG$75,24)="","",(VLOOKUP($C$7,A!$A$47:$AG$75,14))))</f>
        <v/>
      </c>
      <c r="M44" s="155" t="str">
        <f>IF($C$7="","",IF(VLOOKUP($C$7,'A _Pr'!$A$4:$AG$34,24)="","",(VLOOKUP($C$7,'A _Pr'!$A$4:$AG$34,14))))</f>
        <v/>
      </c>
      <c r="N44" s="156" t="str">
        <f>IF($C$7="","",IF(VLOOKUP($C$7,'A _Pr'!$A$4:$AG$34,24)="","",(VLOOKUP($C$7,'A _Pr'!$A$4:$AG$34,14))))</f>
        <v/>
      </c>
      <c r="O44" s="155" t="str">
        <f>IF($C$7="","",IF(HLOOKUP($C$7,'A _Pr'!$A$4:$AG$34,$A44+2)="","",(HLOOKUP($C$7,'A _Pr'!$A$4:$AG$34,$A44+2))))</f>
        <v/>
      </c>
      <c r="P44" s="156" t="str">
        <f>IF($C$7="","",IF(HLOOKUP($C$7,'A _Pr'!$A$4:$AG$34,$A44+2)="","",(HLOOKUP($C$7,'A _Pr'!$A$4:$AG$34,$A44+2))))</f>
        <v/>
      </c>
      <c r="R44" s="116"/>
    </row>
    <row r="45" spans="1:18" ht="11.25" customHeight="1" x14ac:dyDescent="0.2">
      <c r="A45" s="158">
        <v>21</v>
      </c>
      <c r="B45" s="159" t="str">
        <f>IF(A!B$26="","",IF(A!B$26=E$7,"",A!B$26))</f>
        <v/>
      </c>
      <c r="C45" s="160"/>
      <c r="D45" s="161" t="str">
        <f>IF(B45="","",A!C$26)</f>
        <v/>
      </c>
      <c r="E45" s="155" t="str">
        <f t="shared" si="1"/>
        <v/>
      </c>
      <c r="F45" s="162" t="str">
        <f t="shared" si="2"/>
        <v/>
      </c>
      <c r="G45" s="162" t="str">
        <f>IF($C$7="","",IF(VLOOKUP($C$7,A!$A$6:$AG$34,25)="","",(VLOOKUP($C$7,A!$A$6:$AG$34,25))))</f>
        <v/>
      </c>
      <c r="H45" s="162" t="str">
        <f>IF($C$7="","",IF(VLOOKUP($C$7,A!$A$6:$AG$34,25)="","",(VLOOKUP($C$7,A!$A$6:$AG$34,25))))</f>
        <v/>
      </c>
      <c r="I45" s="162" t="str">
        <f>IF($C$7="","",IF(HLOOKUP($C$7,A!$E$4:$AG$34,23)="","",(HLOOKUP($C$7,A!$E$4:$AG$34,23))))</f>
        <v/>
      </c>
      <c r="J45" s="156" t="str">
        <f>IF($C$7="","",IF(HLOOKUP($C$7,A!$E$4:$AG$34,23)="","",(HLOOKUP($C$7,A!$E$4:$AG$34,23))))</f>
        <v/>
      </c>
      <c r="K45" s="155" t="str">
        <f>IF($C$7="","",IF(VLOOKUP($C$7,A!$A$47:$AG$75,25)="","",(VLOOKUP($C$7,A!$A$47:$AG$75,25))))</f>
        <v/>
      </c>
      <c r="L45" s="156" t="str">
        <f>IF($C$7="","",IF(VLOOKUP($C$7,A!$A$47:$AG$75,25)="","",(VLOOKUP($C$7,A!$A$47:$AG$75,25))))</f>
        <v/>
      </c>
      <c r="M45" s="155" t="str">
        <f>IF($C$7="","",IF(VLOOKUP($C$7,'A _Pr'!$A$4:$AG$34,25)="","",(VLOOKUP($C$7,'A _Pr'!$A$4:$AG$34,25))))</f>
        <v/>
      </c>
      <c r="N45" s="156" t="str">
        <f>IF($C$7="","",IF(VLOOKUP($C$7,'A _Pr'!$A$4:$AG$34,25)="","",(VLOOKUP($C$7,'A _Pr'!$A$4:$AG$34,25))))</f>
        <v/>
      </c>
      <c r="O45" s="155" t="str">
        <f>IF($C$7="","",IF(HLOOKUP($C$7,'A _Pr'!$A$4:$AG$34,$A45+2)="","",(HLOOKUP($C$7,'A _Pr'!$A$4:$AG$34,$A45+2))))</f>
        <v/>
      </c>
      <c r="P45" s="156" t="str">
        <f>IF($C$7="","",IF(HLOOKUP($C$7,'A _Pr'!$A$4:$AG$34,$A45+2)="","",(HLOOKUP($C$7,'A _Pr'!$A$4:$AG$34,$A45+2))))</f>
        <v/>
      </c>
      <c r="R45" s="116"/>
    </row>
    <row r="46" spans="1:18" ht="11.25" customHeight="1" x14ac:dyDescent="0.2">
      <c r="A46" s="158">
        <v>22</v>
      </c>
      <c r="B46" s="159" t="str">
        <f>IF(A!B$27="","",IF(A!B$27=E$7,"",A!B$27))</f>
        <v/>
      </c>
      <c r="C46" s="160"/>
      <c r="D46" s="161" t="str">
        <f>IF(B46="","",A!C$27)</f>
        <v/>
      </c>
      <c r="E46" s="155" t="str">
        <f t="shared" si="1"/>
        <v/>
      </c>
      <c r="F46" s="162" t="str">
        <f t="shared" si="2"/>
        <v/>
      </c>
      <c r="G46" s="162" t="str">
        <f>IF($C$7="","",IF(VLOOKUP($C$7,A!$A$6:$AG$34,26)="","",(VLOOKUP($C$7,A!$A$6:$AG$34,26))))</f>
        <v/>
      </c>
      <c r="H46" s="162" t="str">
        <f>IF($C$7="","",IF(VLOOKUP($C$7,A!$A$6:$AG$34,26)="","",(VLOOKUP($C$7,A!$A$6:$AG$34,26))))</f>
        <v/>
      </c>
      <c r="I46" s="162" t="str">
        <f>IF($C$7="","",IF(HLOOKUP($C$7,A!$E$4:$AG$34,24)="","",(HLOOKUP($C$7,A!$E$4:$AG$34,24))))</f>
        <v/>
      </c>
      <c r="J46" s="156" t="str">
        <f>IF($C$7="","",IF(HLOOKUP($C$7,A!$E$4:$AG$34,24)="","",(HLOOKUP($C$7,A!$E$4:$AG$34,24))))</f>
        <v/>
      </c>
      <c r="K46" s="155" t="str">
        <f>IF($C$7="","",IF(VLOOKUP($C$7,A!$A$47:$AG$75,26)="","",(VLOOKUP($C$7,A!$A$47:$AG$75,26))))</f>
        <v/>
      </c>
      <c r="L46" s="156" t="str">
        <f>IF($C$7="","",IF(VLOOKUP($C$7,A!$A$47:$AG$75,26)="","",(VLOOKUP($C$7,A!$A$47:$AG$75,26))))</f>
        <v/>
      </c>
      <c r="M46" s="155" t="str">
        <f>IF($C$7="","",IF(VLOOKUP($C$7,'A _Pr'!$A$4:$AG$34,26)="","",(VLOOKUP($C$7,'A _Pr'!$A$4:$AG$34,26))))</f>
        <v/>
      </c>
      <c r="N46" s="156" t="str">
        <f>IF($C$7="","",IF(VLOOKUP($C$7,'A _Pr'!$A$4:$AG$34,26)="","",(VLOOKUP($C$7,'A _Pr'!$A$4:$AG$34,26))))</f>
        <v/>
      </c>
      <c r="O46" s="155" t="str">
        <f>IF($C$7="","",IF(HLOOKUP($C$7,'A _Pr'!$A$4:$AG$34,$A46+2)="","",(HLOOKUP($C$7,'A _Pr'!$A$4:$AG$34,$A46+2))))</f>
        <v/>
      </c>
      <c r="P46" s="156" t="str">
        <f>IF($C$7="","",IF(HLOOKUP($C$7,'A _Pr'!$A$4:$AG$34,$A46+2)="","",(HLOOKUP($C$7,'A _Pr'!$A$4:$AG$34,$A46+2))))</f>
        <v/>
      </c>
      <c r="R46" s="116"/>
    </row>
    <row r="47" spans="1:18" ht="11.25" customHeight="1" x14ac:dyDescent="0.2">
      <c r="A47" s="158">
        <v>23</v>
      </c>
      <c r="B47" s="159" t="str">
        <f>IF(A!B$28="","",IF(A!B$28=E$7,"",A!B$28))</f>
        <v/>
      </c>
      <c r="C47" s="160"/>
      <c r="D47" s="161" t="str">
        <f>IF(B47="","",A!C$28)</f>
        <v/>
      </c>
      <c r="E47" s="155" t="str">
        <f t="shared" si="1"/>
        <v/>
      </c>
      <c r="F47" s="162" t="str">
        <f t="shared" si="2"/>
        <v/>
      </c>
      <c r="G47" s="162" t="str">
        <f>IF($C$7="","",IF(VLOOKUP($C$7,A!$A$6:$AG$34,27)="","",(VLOOKUP($C$7,A!$A$6:$AG$34,27))))</f>
        <v/>
      </c>
      <c r="H47" s="162" t="str">
        <f>IF($C$7="","",IF(VLOOKUP($C$7,A!$A$6:$AG$34,27)="","",(VLOOKUP($C$7,A!$A$6:$AG$34,27))))</f>
        <v/>
      </c>
      <c r="I47" s="162" t="str">
        <f>IF($C$7="","",IF(HLOOKUP($C$7,A!$E$4:$AG$34,25)="","",(HLOOKUP($C$7,A!$E$4:$AG$34,25))))</f>
        <v/>
      </c>
      <c r="J47" s="156" t="str">
        <f>IF($C$7="","",IF(HLOOKUP($C$7,A!$E$4:$AG$34,25)="","",(HLOOKUP($C$7,A!$E$4:$AG$34,25))))</f>
        <v/>
      </c>
      <c r="K47" s="155" t="str">
        <f>IF($C$7="","",IF(VLOOKUP($C$7,A!$A$47:$AG$75,27)="","",(VLOOKUP($C$7,A!$A$47:$AG$75,27))))</f>
        <v/>
      </c>
      <c r="L47" s="156" t="str">
        <f>IF($C$7="","",IF(VLOOKUP($C$7,A!$A$47:$AG$75,27)="","",(VLOOKUP($C$7,A!$A$47:$AG$75,27))))</f>
        <v/>
      </c>
      <c r="M47" s="155" t="str">
        <f>IF($C$7="","",IF(VLOOKUP($C$7,'A _Pr'!$A$4:$AG$34,27)="","",(VLOOKUP($C$7,'A _Pr'!$A$4:$AG$34,27))))</f>
        <v/>
      </c>
      <c r="N47" s="156" t="str">
        <f>IF($C$7="","",IF(VLOOKUP($C$7,'A _Pr'!$A$4:$AG$34,27)="","",(VLOOKUP($C$7,'A _Pr'!$A$4:$AG$34,27))))</f>
        <v/>
      </c>
      <c r="O47" s="155" t="str">
        <f>IF($C$7="","",IF(HLOOKUP($C$7,'A _Pr'!$A$4:$AG$34,$A47+2)="","",(HLOOKUP($C$7,'A _Pr'!$A$4:$AG$34,$A47+2))))</f>
        <v/>
      </c>
      <c r="P47" s="156" t="str">
        <f>IF($C$7="","",IF(HLOOKUP($C$7,'A _Pr'!$A$4:$AG$34,$A47+2)="","",(HLOOKUP($C$7,'A _Pr'!$A$4:$AG$34,$A47+2))))</f>
        <v/>
      </c>
      <c r="R47" s="116"/>
    </row>
    <row r="48" spans="1:18" ht="11.25" customHeight="1" x14ac:dyDescent="0.2">
      <c r="A48" s="158">
        <v>24</v>
      </c>
      <c r="B48" s="159" t="str">
        <f>IF(A!B$29="","",IF(A!B$29=E$7,"",A!B$29))</f>
        <v/>
      </c>
      <c r="C48" s="160"/>
      <c r="D48" s="161" t="str">
        <f>IF(B48="","",A!C$29)</f>
        <v/>
      </c>
      <c r="E48" s="155" t="str">
        <f t="shared" si="1"/>
        <v/>
      </c>
      <c r="F48" s="162" t="str">
        <f t="shared" si="2"/>
        <v/>
      </c>
      <c r="G48" s="162" t="str">
        <f>IF($C$7="","",IF(VLOOKUP($C$7,A!$A$6:$AG$34,28)="","",(VLOOKUP($C$7,A!$A$6:$AG$34,28))))</f>
        <v/>
      </c>
      <c r="H48" s="162" t="str">
        <f>IF($C$7="","",IF(VLOOKUP($C$7,A!$A$6:$AG$34,28)="","",(VLOOKUP($C$7,A!$A$6:$AG$34,28))))</f>
        <v/>
      </c>
      <c r="I48" s="162" t="str">
        <f>IF($C$7="","",IF(HLOOKUP($C$7,A!$E$4:$AG$34,26)="","",(HLOOKUP($C$7,A!$E$4:$AG$34,26))))</f>
        <v/>
      </c>
      <c r="J48" s="156" t="str">
        <f>IF($C$7="","",IF(HLOOKUP($C$7,A!$E$4:$AG$34,26)="","",(HLOOKUP($C$7,A!$E$4:$AG$34,26))))</f>
        <v/>
      </c>
      <c r="K48" s="155" t="str">
        <f>IF($C$7="","",IF(VLOOKUP($C$7,A!$A$47:$AG$75,28)="","",(VLOOKUP($C$7,A!$A$47:$AG$75,28))))</f>
        <v/>
      </c>
      <c r="L48" s="156" t="str">
        <f>IF($C$7="","",IF(VLOOKUP($C$7,A!$A$47:$AG$75,28)="","",(VLOOKUP($C$7,A!$A$47:$AG$75,28))))</f>
        <v/>
      </c>
      <c r="M48" s="155" t="str">
        <f>IF($C$7="","",IF(VLOOKUP($C$7,'A _Pr'!$A$4:$AG$34,28)="","",(VLOOKUP($C$7,'A _Pr'!$A$4:$AG$34,28))))</f>
        <v/>
      </c>
      <c r="N48" s="156" t="str">
        <f>IF($C$7="","",IF(VLOOKUP($C$7,'A _Pr'!$A$4:$AG$34,28)="","",(VLOOKUP($C$7,'A _Pr'!$A$4:$AG$34,28))))</f>
        <v/>
      </c>
      <c r="O48" s="155" t="str">
        <f>IF($C$7="","",IF(HLOOKUP($C$7,'A _Pr'!$A$4:$AG$34,$A48+2)="","",(HLOOKUP($C$7,'A _Pr'!$A$4:$AG$34,$A48+2))))</f>
        <v/>
      </c>
      <c r="P48" s="156" t="str">
        <f>IF($C$7="","",IF(HLOOKUP($C$7,'A _Pr'!$A$4:$AG$34,$A48+2)="","",(HLOOKUP($C$7,'A _Pr'!$A$4:$AG$34,$A48+2))))</f>
        <v/>
      </c>
      <c r="R48" s="116"/>
    </row>
    <row r="49" spans="1:18" ht="11.25" customHeight="1" x14ac:dyDescent="0.2">
      <c r="A49" s="158">
        <v>25</v>
      </c>
      <c r="B49" s="159" t="str">
        <f>IF(A!B$30="","",IF(A!B$30=E$7,"",A!B$30))</f>
        <v/>
      </c>
      <c r="C49" s="160"/>
      <c r="D49" s="161" t="str">
        <f>IF(B49="","",A!C$30)</f>
        <v/>
      </c>
      <c r="E49" s="155" t="str">
        <f t="shared" si="1"/>
        <v/>
      </c>
      <c r="F49" s="162" t="str">
        <f t="shared" si="2"/>
        <v/>
      </c>
      <c r="G49" s="162" t="str">
        <f>IF($C$7="","",IF(VLOOKUP($C$7,A!$A$6:$AG$34,29)="","",(VLOOKUP($C$7,A!$A$6:$AG$34,29))))</f>
        <v/>
      </c>
      <c r="H49" s="162" t="str">
        <f>IF($C$7="","",IF(VLOOKUP($C$7,A!$A$6:$AG$34,29)="","",(VLOOKUP($C$7,A!$A$6:$AG$34,29))))</f>
        <v/>
      </c>
      <c r="I49" s="162" t="str">
        <f>IF($C$7="","",IF(HLOOKUP($C$7,A!$E$4:$AG$34,27)="","",(HLOOKUP($C$7,A!$E$4:$AG$34,27))))</f>
        <v/>
      </c>
      <c r="J49" s="156" t="str">
        <f>IF($C$7="","",IF(HLOOKUP($C$7,A!$E$4:$AG$34,27)="","",(HLOOKUP($C$7,A!$E$4:$AG$34,27))))</f>
        <v/>
      </c>
      <c r="K49" s="155" t="str">
        <f>IF($C$7="","",IF(VLOOKUP($C$7,A!$A$47:$AG$75,29)="","",(VLOOKUP($C$7,A!$A$47:$AG$75,29))))</f>
        <v/>
      </c>
      <c r="L49" s="156" t="str">
        <f>IF($C$7="","",IF(VLOOKUP($C$7,A!$A$47:$AG$75,29)="","",(VLOOKUP($C$7,A!$A$47:$AG$75,29))))</f>
        <v/>
      </c>
      <c r="M49" s="155" t="str">
        <f>IF($C$7="","",IF(VLOOKUP($C$7,'A _Pr'!$A$4:$AG$34,29)="","",(VLOOKUP($C$7,'A _Pr'!$A$4:$AG$34,29))))</f>
        <v/>
      </c>
      <c r="N49" s="156" t="str">
        <f>IF($C$7="","",IF(VLOOKUP($C$7,'A _Pr'!$A$4:$AG$34,29)="","",(VLOOKUP($C$7,'A _Pr'!$A$4:$AG$34,29))))</f>
        <v/>
      </c>
      <c r="O49" s="155" t="str">
        <f>IF($C$7="","",IF(HLOOKUP($C$7,'A _Pr'!$A$4:$AG$34,$A49+2)="","",(HLOOKUP($C$7,'A _Pr'!$A$4:$AG$34,$A49+2))))</f>
        <v/>
      </c>
      <c r="P49" s="156" t="str">
        <f>IF($C$7="","",IF(HLOOKUP($C$7,'A _Pr'!$A$4:$AG$34,$A49+2)="","",(HLOOKUP($C$7,'A _Pr'!$A$4:$AG$34,$A49+2))))</f>
        <v/>
      </c>
      <c r="R49" s="116"/>
    </row>
    <row r="50" spans="1:18" ht="11.25" customHeight="1" x14ac:dyDescent="0.2">
      <c r="A50" s="158">
        <v>26</v>
      </c>
      <c r="B50" s="159" t="str">
        <f>IF(A!B$31="","",IF(A!B$31=E$7,"",A!B$31))</f>
        <v/>
      </c>
      <c r="C50" s="160"/>
      <c r="D50" s="161" t="str">
        <f>IF(B50="","",A!C$31)</f>
        <v/>
      </c>
      <c r="E50" s="155" t="str">
        <f t="shared" si="1"/>
        <v/>
      </c>
      <c r="F50" s="162" t="str">
        <f>IF(AND(N50=-1,J50=-1),1,"")</f>
        <v/>
      </c>
      <c r="G50" s="162" t="str">
        <f>IF($C$7="","",IF(VLOOKUP($C$7,A!$A$6:$AG$34,30)="","",(VLOOKUP($C$7,A!$A$6:$AG$34,30))))</f>
        <v/>
      </c>
      <c r="H50" s="162" t="str">
        <f>IF($C$7="","",IF(VLOOKUP($C$7,A!$A$6:$AG$34,30)="","",(VLOOKUP($C$7,A!$A$6:$AG$34,30))))</f>
        <v/>
      </c>
      <c r="I50" s="162" t="str">
        <f>IF($C$7="","",IF(HLOOKUP($C$7,A!$E$4:$AG$34,28)="","",(HLOOKUP($C$7,A!$E$4:$AG$34,28))))</f>
        <v/>
      </c>
      <c r="J50" s="156" t="str">
        <f>IF($C$7="","",IF(HLOOKUP($C$7,A!$E$4:$AG$34,28)="","",(HLOOKUP($C$7,A!$E$4:$AG$34,28))))</f>
        <v/>
      </c>
      <c r="K50" s="155" t="str">
        <f>IF($C$7="","",IF(VLOOKUP($C$7,A!$A$47:$AG$75,30)="","",(VLOOKUP($C$7,A!$A$47:$AG$75,30))))</f>
        <v/>
      </c>
      <c r="L50" s="156" t="str">
        <f>IF($C$7="","",IF(VLOOKUP($C$7,A!$A$47:$AG$75,30)="","",(VLOOKUP($C$7,A!$A$47:$AG$75,30))))</f>
        <v/>
      </c>
      <c r="M50" s="155" t="str">
        <f>IF($C$7="","",IF(VLOOKUP($C$7,'A _Pr'!$A$4:$AG$34,30)="","",(VLOOKUP($C$7,'A _Pr'!$A$4:$AG$34,30))))</f>
        <v/>
      </c>
      <c r="N50" s="156" t="str">
        <f>IF($C$7="","",IF(VLOOKUP($C$7,'A _Pr'!$A$4:$AG$34,30)="","",(VLOOKUP($C$7,'A _Pr'!$A$4:$AG$34,30))))</f>
        <v/>
      </c>
      <c r="O50" s="155" t="str">
        <f>IF($C$7="","",IF(HLOOKUP($C$7,'A _Pr'!$A$4:$AG$34,$A50+2)="","",(HLOOKUP($C$7,'A _Pr'!$A$4:$AG$34,$A50+2))))</f>
        <v/>
      </c>
      <c r="P50" s="156" t="str">
        <f>IF($C$7="","",IF(HLOOKUP($C$7,'A _Pr'!$A$4:$AG$34,$A50+2)="","",(HLOOKUP($C$7,'A _Pr'!$A$4:$AG$34,$A50+2))))</f>
        <v/>
      </c>
      <c r="R50" s="116"/>
    </row>
    <row r="51" spans="1:18" ht="11.25" customHeight="1" x14ac:dyDescent="0.2">
      <c r="A51" s="158">
        <v>27</v>
      </c>
      <c r="B51" s="159" t="str">
        <f>IF(A!B$32="","",IF(A!B$32=E$7,"",A!B$32))</f>
        <v/>
      </c>
      <c r="C51" s="160"/>
      <c r="D51" s="161" t="str">
        <f>IF(B51="","",A!C$32)</f>
        <v/>
      </c>
      <c r="E51" s="155" t="str">
        <f t="shared" si="1"/>
        <v/>
      </c>
      <c r="F51" s="162" t="str">
        <f t="shared" si="2"/>
        <v/>
      </c>
      <c r="G51" s="162" t="str">
        <f>IF($C$7="","",IF(VLOOKUP($C$7,A!$A$6:$AG$34,31)="","",(VLOOKUP($C$7,A!$A$6:$AG$34,31))))</f>
        <v/>
      </c>
      <c r="H51" s="162" t="str">
        <f>IF($C$7="","",IF(VLOOKUP($C$7,A!$A$6:$AG$34,31)="","",(VLOOKUP($C$7,A!$A$6:$AG$34,31))))</f>
        <v/>
      </c>
      <c r="I51" s="162" t="str">
        <f>IF($C$7="","",IF(HLOOKUP($C$7,A!$E$4:$AG$34,29)="","",(HLOOKUP($C$7,A!$E$4:$AG$34,29))))</f>
        <v/>
      </c>
      <c r="J51" s="156" t="str">
        <f>IF($C$7="","",IF(HLOOKUP($C$7,A!$E$4:$AG$34,29)="","",(HLOOKUP($C$7,A!$E$4:$AG$34,29))))</f>
        <v/>
      </c>
      <c r="K51" s="155" t="str">
        <f>IF($C$7="","",IF(VLOOKUP($C$7,A!$A$47:$AG$75,31)="","",(VLOOKUP($C$7,A!$A$47:$AG$75,31))))</f>
        <v/>
      </c>
      <c r="L51" s="156" t="str">
        <f>IF($C$7="","",IF(VLOOKUP($C$7,A!$A$47:$AG$75,31)="","",(VLOOKUP($C$7,A!$A$47:$AG$75,31))))</f>
        <v/>
      </c>
      <c r="M51" s="155" t="str">
        <f>IF($C$7="","",IF(VLOOKUP($C$7,'A _Pr'!$A$4:$AG$34,31)="","",(VLOOKUP($C$7,'A _Pr'!$A$4:$AG$34,31))))</f>
        <v/>
      </c>
      <c r="N51" s="156" t="str">
        <f>IF($C$7="","",IF(VLOOKUP($C$7,'A _Pr'!$A$4:$AG$34,31)="","",(VLOOKUP($C$7,'A _Pr'!$A$4:$AG$34,31))))</f>
        <v/>
      </c>
      <c r="O51" s="155" t="str">
        <f>IF($C$7="","",IF(HLOOKUP($C$7,'A _Pr'!$A$4:$AG$34,$A51+2)="","",(HLOOKUP($C$7,'A _Pr'!$A$4:$AG$34,$A51+2))))</f>
        <v/>
      </c>
      <c r="P51" s="156" t="str">
        <f>IF($C$7="","",IF(HLOOKUP($C$7,'A _Pr'!$A$4:$AG$34,$A51+2)="","",(HLOOKUP($C$7,'A _Pr'!$A$4:$AG$34,$A51+2))))</f>
        <v/>
      </c>
      <c r="R51" s="116"/>
    </row>
    <row r="52" spans="1:18" ht="11.25" customHeight="1" x14ac:dyDescent="0.2">
      <c r="A52" s="158">
        <v>28</v>
      </c>
      <c r="B52" s="159" t="str">
        <f>IF(A!B$33="","",IF(A!B$33=E$7,"",A!B$33))</f>
        <v/>
      </c>
      <c r="C52" s="160"/>
      <c r="D52" s="161" t="str">
        <f>IF(B52="","",A!C$33)</f>
        <v/>
      </c>
      <c r="E52" s="155" t="str">
        <f t="shared" si="1"/>
        <v/>
      </c>
      <c r="F52" s="162" t="str">
        <f t="shared" si="2"/>
        <v/>
      </c>
      <c r="G52" s="162" t="str">
        <f>IF($C$7="","",IF(VLOOKUP($C$7,A!$A$6:$AG$34,32)="","",(VLOOKUP($C$7,A!$A$6:$AG$34,32))))</f>
        <v/>
      </c>
      <c r="H52" s="162" t="str">
        <f>IF($C$7="","",IF(VLOOKUP($C$7,A!$A$6:$AG$34,32)="","",(VLOOKUP($C$7,A!$A$6:$AG$34,32))))</f>
        <v/>
      </c>
      <c r="I52" s="162" t="str">
        <f>IF($C$7="","",IF(HLOOKUP($C$7,A!$E$4:$AG$34,30)="","",(HLOOKUP($C$7,A!$E$4:$AG$34,30))))</f>
        <v/>
      </c>
      <c r="J52" s="156" t="str">
        <f>IF($C$7="","",IF(HLOOKUP($C$7,A!$E$4:$AG$34,30)="","",(HLOOKUP($C$7,A!$E$4:$AG$34,30))))</f>
        <v/>
      </c>
      <c r="K52" s="155" t="str">
        <f>IF($C$7="","",IF(VLOOKUP($C$7,A!$A$47:$AG$75,32)="","",(VLOOKUP($C$7,A!$A$47:$AG$75,32))))</f>
        <v/>
      </c>
      <c r="L52" s="156" t="str">
        <f>IF($C$7="","",IF(VLOOKUP($C$7,A!$A$47:$AG$75,32)="","",(VLOOKUP($C$7,A!$A$47:$AG$75,32))))</f>
        <v/>
      </c>
      <c r="M52" s="155" t="str">
        <f>IF($C$7="","",IF(VLOOKUP($C$7,'A _Pr'!$A$4:$AG$34,32)="","",(VLOOKUP($C$7,'A _Pr'!$A$4:$AG$34,32))))</f>
        <v/>
      </c>
      <c r="N52" s="156" t="str">
        <f>IF($C$7="","",IF(VLOOKUP($C$7,'A _Pr'!$A$4:$AG$34,32)="","",(VLOOKUP($C$7,'A _Pr'!$A$4:$AG$34,32))))</f>
        <v/>
      </c>
      <c r="O52" s="155" t="str">
        <f>IF($C$7="","",IF(HLOOKUP($C$7,'A _Pr'!$A$4:$AG$34,$A52+2)="","",(HLOOKUP($C$7,'A _Pr'!$A$4:$AG$34,$A52+2))))</f>
        <v/>
      </c>
      <c r="P52" s="156" t="str">
        <f>IF($C$7="","",IF(HLOOKUP($C$7,'A _Pr'!$A$4:$AG$34,$A52+2)="","",(HLOOKUP($C$7,'A _Pr'!$A$4:$AG$34,$A52+2))))</f>
        <v/>
      </c>
      <c r="R52" s="116"/>
    </row>
    <row r="53" spans="1:18" ht="11.25" customHeight="1" x14ac:dyDescent="0.2">
      <c r="A53" s="163">
        <v>29</v>
      </c>
      <c r="B53" s="164" t="str">
        <f>IF(A!B$34="","",IF(A!B$34=E$7,"",A!B$34))</f>
        <v/>
      </c>
      <c r="C53" s="165"/>
      <c r="D53" s="166" t="str">
        <f>IF(B53="","",A!C$34)</f>
        <v/>
      </c>
      <c r="E53" s="167" t="str">
        <f t="shared" si="1"/>
        <v/>
      </c>
      <c r="F53" s="168" t="str">
        <f t="shared" si="2"/>
        <v/>
      </c>
      <c r="G53" s="168" t="str">
        <f>IF($C$7="","",IF(VLOOKUP($C$7,A!$A$6:$AG$34,33)="","",(VLOOKUP($C$7,A!$A$6:$AG$34,33))))</f>
        <v/>
      </c>
      <c r="H53" s="168" t="str">
        <f>IF($C$7="","",IF(VLOOKUP($C$7,A!$A$6:$AG$34,33)="","",(VLOOKUP($C$7,A!$A$6:$AG$34,33))))</f>
        <v/>
      </c>
      <c r="I53" s="168" t="str">
        <f>IF($C$7="","",IF(HLOOKUP($C$7,A!$E$4:$AG$34,31)="","",(HLOOKUP($C$7,A!$E$4:$AG$34,31))))</f>
        <v/>
      </c>
      <c r="J53" s="169" t="str">
        <f>IF($C$7="","",IF(HLOOKUP($C$7,A!$E$4:$AG$34,31)="","",(HLOOKUP($C$7,A!$E$4:$AG$34,31))))</f>
        <v/>
      </c>
      <c r="K53" s="167" t="str">
        <f>IF($C$7="","",IF(VLOOKUP($C$7,A!$A$47:$AG$75,33)="","",(VLOOKUP($C$7,A!$A$47:$AG$75,33))))</f>
        <v/>
      </c>
      <c r="L53" s="169" t="str">
        <f>IF($C$7="","",IF(VLOOKUP($C$7,A!$A$47:$AG$75,33)="","",(VLOOKUP($C$7,A!$A$47:$AG$75,33))))</f>
        <v/>
      </c>
      <c r="M53" s="167" t="str">
        <f>IF($C$7="","",IF(VLOOKUP($C$7,'A _Pr'!$A$4:$AG$34,33)="","",(VLOOKUP($C$7,'A _Pr'!$A$4:$AG$34,33))))</f>
        <v/>
      </c>
      <c r="N53" s="169" t="str">
        <f>IF($C$7="","",IF(VLOOKUP($C$7,'A _Pr'!$A$4:$AG$34,33)="","",(VLOOKUP($C$7,'A _Pr'!$A$4:$AG$34,33))))</f>
        <v/>
      </c>
      <c r="O53" s="167" t="str">
        <f>IF($C$7="","",IF(HLOOKUP($C$7,'A _Pr'!$A$4:$AG$34,$A53+2)="","",(HLOOKUP($C$7,'A _Pr'!$A$4:$AG$34,$A53+2))))</f>
        <v/>
      </c>
      <c r="P53" s="169" t="str">
        <f>IF($C$7="","",IF(HLOOKUP($C$7,'A _Pr'!$A$4:$AG$34,$A53+2)="","",(HLOOKUP($C$7,'A _Pr'!$A$4:$AG$34,$A53+2))))</f>
        <v/>
      </c>
      <c r="R53" s="116"/>
    </row>
    <row r="54" spans="1:18" ht="18" customHeight="1" x14ac:dyDescent="0.2">
      <c r="A54" s="116"/>
      <c r="B54" s="116"/>
      <c r="C54" s="116"/>
      <c r="D54" s="116"/>
      <c r="E54" s="116"/>
      <c r="F54" s="116"/>
      <c r="G54" s="213">
        <f>SUM(E25:E53)</f>
        <v>0</v>
      </c>
      <c r="H54" s="213">
        <f>SUM(F25:F53)</f>
        <v>0</v>
      </c>
      <c r="I54" s="213">
        <f>COUNTIF(G25:G53,1)</f>
        <v>0</v>
      </c>
      <c r="J54" s="213">
        <f>COUNTIF(H25:H53,-1)</f>
        <v>0</v>
      </c>
      <c r="K54" s="213">
        <f>COUNTIF(I25:I53,1)</f>
        <v>0</v>
      </c>
      <c r="L54" s="213">
        <f>COUNTIF(J25:J53,-1)</f>
        <v>0</v>
      </c>
      <c r="M54" s="213">
        <f>COUNTIF(K25:K53,"S+")</f>
        <v>0</v>
      </c>
      <c r="N54" s="213">
        <f>COUNTIF(L25:L53,"R–")</f>
        <v>0</v>
      </c>
      <c r="O54" s="213">
        <f>COUNTIF(O25:O53,1)</f>
        <v>0</v>
      </c>
      <c r="P54" s="213">
        <f>COUNTIF(P25:P53,-1)</f>
        <v>0</v>
      </c>
      <c r="Q54" s="116"/>
      <c r="R54" s="116"/>
    </row>
    <row r="55" spans="1:18" ht="18" customHeight="1" x14ac:dyDescent="0.2">
      <c r="A55" s="116"/>
      <c r="B55" s="116"/>
      <c r="C55" s="116"/>
      <c r="D55" s="116"/>
      <c r="E55" s="116"/>
      <c r="F55" s="116"/>
      <c r="G55" s="116"/>
      <c r="H55" s="105"/>
      <c r="I55" s="116"/>
      <c r="J55" s="116"/>
      <c r="K55" s="116"/>
      <c r="L55" s="116"/>
      <c r="M55" s="116"/>
      <c r="N55" s="116"/>
      <c r="O55" s="116"/>
      <c r="P55" s="116"/>
      <c r="Q55" s="116"/>
      <c r="R55" s="116"/>
    </row>
    <row r="56" spans="1:18" ht="18" customHeight="1" x14ac:dyDescent="0.2">
      <c r="A56" s="186" t="s">
        <v>194</v>
      </c>
      <c r="B56" s="116"/>
      <c r="C56" s="116"/>
      <c r="D56" s="116"/>
      <c r="E56" s="116"/>
      <c r="F56" s="116"/>
      <c r="G56" s="116"/>
      <c r="H56" s="105"/>
      <c r="I56" s="116"/>
      <c r="J56" s="116"/>
      <c r="K56" s="116"/>
      <c r="L56" s="116"/>
      <c r="M56" s="116"/>
      <c r="N56" s="116"/>
      <c r="O56" s="116"/>
      <c r="P56" s="116"/>
      <c r="Q56" s="116"/>
      <c r="R56" s="116"/>
    </row>
    <row r="57" spans="1:18" ht="18" customHeight="1" x14ac:dyDescent="0.25">
      <c r="A57" s="136" t="str">
        <f>IF(E7="","",E7)</f>
        <v/>
      </c>
      <c r="B57" s="116"/>
      <c r="C57" s="116"/>
      <c r="D57" s="116"/>
      <c r="E57" s="116"/>
      <c r="F57" s="116"/>
      <c r="G57" s="116"/>
      <c r="H57" s="105"/>
      <c r="I57" s="116"/>
      <c r="J57" s="116"/>
      <c r="K57" s="116"/>
      <c r="L57" s="116"/>
      <c r="M57" s="116"/>
      <c r="N57" s="116"/>
      <c r="O57" s="116"/>
      <c r="P57" s="116"/>
      <c r="Q57" s="116"/>
      <c r="R57" s="116"/>
    </row>
    <row r="58" spans="1:18" ht="18" customHeight="1" x14ac:dyDescent="0.2">
      <c r="A58" s="116"/>
      <c r="B58" s="116"/>
      <c r="C58" s="116"/>
      <c r="D58" s="116"/>
      <c r="E58" s="116"/>
      <c r="F58" s="116"/>
      <c r="G58" s="116"/>
      <c r="H58" s="105"/>
      <c r="I58" s="116"/>
      <c r="J58" s="116"/>
      <c r="K58" s="116"/>
      <c r="L58" s="116"/>
      <c r="M58" s="116"/>
      <c r="N58" s="116"/>
      <c r="O58" s="116"/>
      <c r="P58" s="116"/>
      <c r="Q58" s="116"/>
      <c r="R58" s="116"/>
    </row>
    <row r="59" spans="1:18" ht="18" customHeight="1" x14ac:dyDescent="0.2">
      <c r="A59" s="116"/>
      <c r="B59" s="116"/>
      <c r="C59" s="116"/>
      <c r="D59" s="116"/>
      <c r="E59" s="116"/>
      <c r="F59" s="116"/>
      <c r="G59" s="116"/>
      <c r="H59" s="105"/>
      <c r="I59" s="116"/>
      <c r="J59" s="116"/>
      <c r="K59" s="116"/>
      <c r="L59" s="116"/>
      <c r="M59" s="116"/>
      <c r="N59" s="116"/>
      <c r="O59" s="116"/>
      <c r="P59" s="116"/>
      <c r="Q59" s="116"/>
      <c r="R59" s="116"/>
    </row>
    <row r="60" spans="1:18" ht="18" customHeight="1" x14ac:dyDescent="0.2">
      <c r="A60" s="116"/>
      <c r="B60" s="116"/>
      <c r="C60" s="116"/>
      <c r="D60" s="116"/>
      <c r="E60" s="116"/>
      <c r="F60" s="116"/>
      <c r="G60" s="116"/>
      <c r="H60" s="105"/>
      <c r="I60" s="116"/>
      <c r="J60" s="116"/>
      <c r="K60" s="116"/>
      <c r="L60" s="116"/>
      <c r="M60" s="116"/>
      <c r="N60" s="116"/>
      <c r="O60" s="116"/>
      <c r="P60" s="116"/>
      <c r="Q60" s="116"/>
      <c r="R60" s="116"/>
    </row>
    <row r="61" spans="1:18" ht="18" customHeight="1" x14ac:dyDescent="0.2">
      <c r="A61" s="116"/>
      <c r="B61" s="116"/>
      <c r="C61" s="116"/>
      <c r="D61" s="116"/>
      <c r="E61" s="116"/>
      <c r="F61" s="116"/>
      <c r="G61" s="116"/>
      <c r="H61" s="105"/>
      <c r="I61" s="116"/>
      <c r="J61" s="116"/>
      <c r="K61" s="116"/>
      <c r="L61" s="116"/>
      <c r="M61" s="116"/>
      <c r="N61" s="116"/>
      <c r="O61" s="116"/>
      <c r="P61" s="116"/>
      <c r="Q61" s="116"/>
      <c r="R61" s="116"/>
    </row>
    <row r="62" spans="1:18" ht="18" customHeight="1" x14ac:dyDescent="0.2">
      <c r="A62" s="116"/>
      <c r="B62" s="116"/>
      <c r="C62" s="116"/>
      <c r="D62" s="116"/>
      <c r="E62" s="116"/>
      <c r="F62" s="116"/>
      <c r="G62" s="116"/>
      <c r="H62" s="105"/>
      <c r="I62" s="116"/>
      <c r="J62" s="116"/>
      <c r="K62" s="116"/>
      <c r="L62" s="116"/>
      <c r="M62" s="116"/>
      <c r="N62" s="116"/>
      <c r="O62" s="116"/>
      <c r="P62" s="116"/>
      <c r="Q62" s="116"/>
      <c r="R62" s="116"/>
    </row>
    <row r="63" spans="1:18" ht="18" customHeight="1" x14ac:dyDescent="0.2">
      <c r="A63" s="116"/>
      <c r="B63" s="116"/>
      <c r="C63" s="116"/>
      <c r="D63" s="116"/>
      <c r="E63" s="116"/>
      <c r="F63" s="116"/>
      <c r="G63" s="116"/>
      <c r="H63" s="105"/>
      <c r="I63" s="116"/>
      <c r="J63" s="116"/>
      <c r="K63" s="116"/>
      <c r="L63" s="116"/>
      <c r="M63" s="116"/>
      <c r="N63" s="116"/>
      <c r="O63" s="116"/>
      <c r="P63" s="116"/>
      <c r="Q63" s="116"/>
      <c r="R63" s="116"/>
    </row>
    <row r="64" spans="1:18" ht="18" customHeight="1" x14ac:dyDescent="0.2">
      <c r="A64" s="116"/>
      <c r="B64" s="116"/>
      <c r="C64" s="116"/>
      <c r="D64" s="116"/>
      <c r="E64" s="116"/>
      <c r="F64" s="116"/>
      <c r="G64" s="116"/>
      <c r="H64" s="105"/>
      <c r="I64" s="116"/>
      <c r="J64" s="116"/>
      <c r="K64" s="116"/>
      <c r="L64" s="116"/>
      <c r="M64" s="116"/>
      <c r="N64" s="116"/>
      <c r="O64" s="116"/>
      <c r="P64" s="116"/>
      <c r="Q64" s="116"/>
      <c r="R64" s="116"/>
    </row>
    <row r="65" spans="1:18" ht="18" customHeight="1" x14ac:dyDescent="0.2">
      <c r="A65" s="116"/>
      <c r="B65" s="116"/>
      <c r="C65" s="116"/>
      <c r="D65" s="116"/>
      <c r="E65" s="116"/>
      <c r="F65" s="116"/>
      <c r="G65" s="116"/>
      <c r="H65" s="105"/>
      <c r="I65" s="116"/>
      <c r="J65" s="116"/>
      <c r="K65" s="116"/>
      <c r="L65" s="116"/>
      <c r="M65" s="116"/>
      <c r="N65" s="116"/>
      <c r="O65" s="116"/>
      <c r="P65" s="116"/>
      <c r="Q65" s="116"/>
      <c r="R65" s="116"/>
    </row>
    <row r="66" spans="1:18" ht="18" customHeight="1" x14ac:dyDescent="0.2">
      <c r="A66" s="116"/>
      <c r="B66" s="116"/>
      <c r="C66" s="116"/>
      <c r="D66" s="116"/>
      <c r="E66" s="116"/>
      <c r="F66" s="116"/>
      <c r="G66" s="116"/>
      <c r="H66" s="105"/>
      <c r="I66" s="116"/>
      <c r="J66" s="116"/>
      <c r="K66" s="116"/>
      <c r="L66" s="116"/>
      <c r="M66" s="116"/>
      <c r="N66" s="116"/>
      <c r="O66" s="116"/>
      <c r="P66" s="116"/>
      <c r="Q66" s="116"/>
      <c r="R66" s="116"/>
    </row>
    <row r="67" spans="1:18" ht="18" customHeight="1" x14ac:dyDescent="0.2">
      <c r="A67" s="116"/>
      <c r="B67" s="116"/>
      <c r="C67" s="116"/>
      <c r="D67" s="116"/>
      <c r="E67" s="116"/>
      <c r="F67" s="116"/>
      <c r="G67" s="116"/>
      <c r="H67" s="105"/>
      <c r="I67" s="116"/>
      <c r="J67" s="116"/>
      <c r="K67" s="116"/>
      <c r="L67" s="116"/>
      <c r="M67" s="116"/>
      <c r="N67" s="116"/>
      <c r="O67" s="116"/>
      <c r="P67" s="116"/>
      <c r="Q67" s="116"/>
      <c r="R67" s="116"/>
    </row>
    <row r="68" spans="1:18" ht="18" customHeight="1" x14ac:dyDescent="0.2">
      <c r="A68" s="116"/>
      <c r="B68" s="116"/>
      <c r="C68" s="116"/>
      <c r="D68" s="116"/>
      <c r="E68" s="116"/>
      <c r="F68" s="116"/>
      <c r="G68" s="116"/>
      <c r="H68" s="105"/>
      <c r="I68" s="116"/>
      <c r="J68" s="116"/>
      <c r="K68" s="116"/>
      <c r="L68" s="116"/>
      <c r="M68" s="116"/>
      <c r="N68" s="116"/>
      <c r="O68" s="116"/>
      <c r="P68" s="116"/>
      <c r="Q68" s="116"/>
      <c r="R68" s="116"/>
    </row>
    <row r="69" spans="1:18" ht="18" customHeight="1" x14ac:dyDescent="0.2">
      <c r="A69" s="116"/>
      <c r="B69" s="116"/>
      <c r="C69" s="116"/>
      <c r="D69" s="116"/>
      <c r="E69" s="116"/>
      <c r="F69" s="116"/>
      <c r="G69" s="116"/>
      <c r="H69" s="105"/>
      <c r="I69" s="116"/>
      <c r="J69" s="116"/>
      <c r="K69" s="116"/>
      <c r="L69" s="116"/>
      <c r="M69" s="116"/>
      <c r="N69" s="116"/>
      <c r="O69" s="116"/>
      <c r="P69" s="116"/>
      <c r="Q69" s="116"/>
      <c r="R69" s="116"/>
    </row>
    <row r="70" spans="1:18" ht="18" customHeight="1" x14ac:dyDescent="0.2">
      <c r="A70" s="116"/>
      <c r="B70" s="116"/>
      <c r="C70" s="116"/>
      <c r="D70" s="116"/>
      <c r="E70" s="116"/>
      <c r="F70" s="116"/>
      <c r="G70" s="116"/>
      <c r="H70" s="105"/>
      <c r="I70" s="116"/>
      <c r="J70" s="116"/>
      <c r="K70" s="116"/>
      <c r="L70" s="116"/>
      <c r="M70" s="116"/>
      <c r="N70" s="116"/>
      <c r="O70" s="116"/>
      <c r="P70" s="116"/>
      <c r="Q70" s="116"/>
      <c r="R70" s="116"/>
    </row>
    <row r="71" spans="1:18" ht="18" customHeight="1" x14ac:dyDescent="0.2">
      <c r="A71" s="116"/>
      <c r="B71" s="116"/>
      <c r="C71" s="116"/>
      <c r="D71" s="116"/>
      <c r="E71" s="116"/>
      <c r="F71" s="116"/>
      <c r="G71" s="116"/>
      <c r="H71" s="105"/>
      <c r="I71" s="116"/>
      <c r="J71" s="116"/>
      <c r="K71" s="116"/>
      <c r="L71" s="116"/>
      <c r="M71" s="116"/>
      <c r="N71" s="116"/>
      <c r="O71" s="116"/>
      <c r="P71" s="116"/>
      <c r="Q71" s="116"/>
      <c r="R71" s="116"/>
    </row>
    <row r="72" spans="1:18" ht="18" customHeight="1" x14ac:dyDescent="0.2">
      <c r="A72" s="116"/>
      <c r="B72" s="116"/>
      <c r="C72" s="116"/>
      <c r="D72" s="116"/>
      <c r="E72" s="116"/>
      <c r="F72" s="116"/>
      <c r="G72" s="116"/>
      <c r="H72" s="105"/>
      <c r="I72" s="116"/>
      <c r="J72" s="116"/>
      <c r="K72" s="116"/>
      <c r="L72" s="116"/>
      <c r="M72" s="116"/>
      <c r="N72" s="116"/>
      <c r="O72" s="116"/>
      <c r="P72" s="116"/>
      <c r="Q72" s="116"/>
      <c r="R72" s="116"/>
    </row>
    <row r="73" spans="1:18" ht="18" customHeight="1" x14ac:dyDescent="0.2">
      <c r="A73" s="116"/>
      <c r="B73" s="116"/>
      <c r="C73" s="116"/>
      <c r="D73" s="116"/>
      <c r="E73" s="116"/>
      <c r="F73" s="116"/>
      <c r="G73" s="116"/>
      <c r="H73" s="105"/>
      <c r="I73" s="116"/>
      <c r="J73" s="116"/>
      <c r="K73" s="116"/>
      <c r="L73" s="116"/>
      <c r="M73" s="116"/>
      <c r="N73" s="116"/>
      <c r="O73" s="116"/>
      <c r="P73" s="116"/>
      <c r="Q73" s="116"/>
      <c r="R73" s="116"/>
    </row>
    <row r="74" spans="1:18" ht="18" customHeight="1" x14ac:dyDescent="0.2">
      <c r="A74" s="116"/>
      <c r="B74" s="116"/>
      <c r="C74" s="116"/>
      <c r="D74" s="116"/>
      <c r="E74" s="116"/>
      <c r="F74" s="116"/>
      <c r="G74" s="116"/>
      <c r="H74" s="105"/>
      <c r="I74" s="116"/>
      <c r="J74" s="116"/>
      <c r="K74" s="116"/>
      <c r="L74" s="116"/>
      <c r="M74" s="116"/>
      <c r="N74" s="116"/>
      <c r="O74" s="116"/>
      <c r="P74" s="116"/>
      <c r="Q74" s="116"/>
      <c r="R74" s="116"/>
    </row>
    <row r="75" spans="1:18" ht="18" customHeight="1" x14ac:dyDescent="0.2">
      <c r="A75" s="116"/>
      <c r="B75" s="116"/>
      <c r="C75" s="116"/>
      <c r="D75" s="116"/>
      <c r="E75" s="116"/>
      <c r="F75" s="116"/>
      <c r="G75" s="116"/>
      <c r="H75" s="105"/>
      <c r="I75" s="116"/>
      <c r="J75" s="116"/>
      <c r="K75" s="116"/>
      <c r="L75" s="116"/>
      <c r="M75" s="116"/>
      <c r="N75" s="116"/>
      <c r="O75" s="116"/>
      <c r="P75" s="116"/>
      <c r="Q75" s="116"/>
      <c r="R75" s="116"/>
    </row>
    <row r="76" spans="1:18" ht="18" customHeight="1" x14ac:dyDescent="0.2">
      <c r="A76" s="116"/>
      <c r="B76" s="116"/>
      <c r="C76" s="116"/>
      <c r="D76" s="116"/>
      <c r="E76" s="116"/>
      <c r="F76" s="116"/>
      <c r="G76" s="116"/>
      <c r="H76" s="105"/>
      <c r="I76" s="116"/>
      <c r="J76" s="116"/>
      <c r="K76" s="116"/>
      <c r="L76" s="116"/>
      <c r="M76" s="116"/>
      <c r="N76" s="116"/>
      <c r="O76" s="116"/>
      <c r="P76" s="116"/>
      <c r="Q76" s="116"/>
      <c r="R76" s="116"/>
    </row>
    <row r="77" spans="1:18" ht="18" customHeight="1" x14ac:dyDescent="0.2">
      <c r="A77" s="116"/>
      <c r="B77" s="116"/>
      <c r="C77" s="116"/>
      <c r="D77" s="116"/>
      <c r="E77" s="116"/>
      <c r="F77" s="116"/>
      <c r="G77" s="116"/>
      <c r="H77" s="105"/>
      <c r="I77" s="116"/>
      <c r="J77" s="116"/>
      <c r="K77" s="116"/>
      <c r="L77" s="116"/>
      <c r="M77" s="116"/>
      <c r="N77" s="116"/>
      <c r="O77" s="116"/>
      <c r="P77" s="116"/>
      <c r="Q77" s="116"/>
      <c r="R77" s="116"/>
    </row>
    <row r="78" spans="1:18" ht="18" customHeight="1" x14ac:dyDescent="0.2">
      <c r="A78" s="116"/>
      <c r="B78" s="116"/>
      <c r="C78" s="116"/>
      <c r="D78" s="116"/>
      <c r="E78" s="116"/>
      <c r="F78" s="116"/>
      <c r="G78" s="116"/>
      <c r="H78" s="105"/>
      <c r="I78" s="116"/>
      <c r="J78" s="116"/>
      <c r="K78" s="116"/>
      <c r="L78" s="116"/>
      <c r="M78" s="116"/>
      <c r="N78" s="116"/>
      <c r="O78" s="116"/>
      <c r="P78" s="116"/>
      <c r="Q78" s="116"/>
      <c r="R78" s="116"/>
    </row>
    <row r="79" spans="1:18" ht="18" customHeight="1" x14ac:dyDescent="0.2">
      <c r="A79" s="135" t="s">
        <v>98</v>
      </c>
      <c r="B79" s="116"/>
      <c r="D79" s="116"/>
      <c r="E79" s="116"/>
      <c r="F79" s="116"/>
      <c r="G79" s="116"/>
      <c r="H79" s="105"/>
      <c r="I79" s="116"/>
      <c r="J79" s="116"/>
      <c r="K79" s="116"/>
      <c r="L79" s="116"/>
      <c r="M79" s="116"/>
      <c r="N79" s="116"/>
      <c r="O79" s="116"/>
      <c r="P79" s="116"/>
      <c r="Q79" s="116"/>
      <c r="R79" s="116"/>
    </row>
    <row r="80" spans="1:18" ht="18" x14ac:dyDescent="0.25">
      <c r="A80" s="136" t="str">
        <f>IF(E7="","",E7)</f>
        <v/>
      </c>
      <c r="B80" s="116"/>
      <c r="D80" s="116"/>
      <c r="E80" s="116"/>
      <c r="F80" s="116"/>
      <c r="G80" s="116"/>
      <c r="H80" s="105"/>
      <c r="I80" s="116"/>
      <c r="J80" s="116"/>
      <c r="K80" s="116"/>
      <c r="L80" s="116"/>
      <c r="M80" s="116"/>
      <c r="N80" s="116"/>
      <c r="O80" s="116"/>
      <c r="P80" s="116"/>
      <c r="Q80" s="116"/>
      <c r="R80" s="116"/>
    </row>
    <row r="81" spans="1:24" x14ac:dyDescent="0.2">
      <c r="A81" s="116"/>
      <c r="B81" s="116"/>
      <c r="C81" s="116"/>
      <c r="D81" s="116"/>
      <c r="E81" s="116"/>
      <c r="F81" s="116"/>
      <c r="G81" s="116"/>
      <c r="H81" s="105"/>
      <c r="I81" s="116"/>
      <c r="J81" s="116"/>
      <c r="K81" s="116"/>
      <c r="L81" s="116"/>
      <c r="M81" s="116"/>
      <c r="N81" s="116"/>
      <c r="O81" s="116"/>
      <c r="P81" s="116"/>
      <c r="Q81" s="116"/>
      <c r="R81" s="116"/>
    </row>
    <row r="82" spans="1:24" x14ac:dyDescent="0.2">
      <c r="A82" s="116"/>
      <c r="B82" s="116"/>
      <c r="C82" s="116"/>
      <c r="D82" s="116"/>
      <c r="E82" s="116"/>
      <c r="F82" s="116"/>
      <c r="G82" s="116"/>
      <c r="H82" s="105"/>
      <c r="I82" s="116"/>
      <c r="J82" s="116"/>
      <c r="K82" s="116"/>
      <c r="L82" s="116"/>
      <c r="M82" s="116"/>
      <c r="N82" s="116"/>
      <c r="O82" s="116"/>
      <c r="P82" s="116"/>
      <c r="Q82" s="116"/>
      <c r="R82" s="116"/>
      <c r="T82" s="1"/>
      <c r="U82" s="1"/>
      <c r="V82" s="1"/>
      <c r="W82" s="1"/>
      <c r="X82" s="1"/>
    </row>
    <row r="83" spans="1:24" x14ac:dyDescent="0.2">
      <c r="A83" s="116"/>
      <c r="B83" s="116"/>
      <c r="C83" s="116"/>
      <c r="D83" s="116"/>
      <c r="E83" s="105"/>
      <c r="F83" s="116"/>
      <c r="G83" s="116"/>
      <c r="I83" s="116"/>
      <c r="J83" s="116"/>
      <c r="K83" s="116"/>
      <c r="L83" s="116"/>
      <c r="M83" s="116"/>
      <c r="N83" s="116"/>
      <c r="O83" s="116"/>
      <c r="P83" s="116"/>
      <c r="Q83" s="116"/>
      <c r="R83" s="116"/>
      <c r="T83" s="1"/>
      <c r="U83" s="1"/>
      <c r="V83" s="1"/>
      <c r="W83" s="1"/>
      <c r="X83" s="1"/>
    </row>
    <row r="84" spans="1:24" x14ac:dyDescent="0.2">
      <c r="B84" s="116"/>
      <c r="C84" s="116"/>
      <c r="D84" s="116"/>
      <c r="E84" s="591" t="str">
        <f>D11</f>
        <v/>
      </c>
      <c r="I84" s="116"/>
      <c r="J84" s="116"/>
      <c r="K84" s="116"/>
      <c r="L84" s="116"/>
      <c r="M84" s="116"/>
      <c r="N84" s="116"/>
      <c r="O84" s="116"/>
      <c r="P84" s="116"/>
      <c r="Q84" s="116"/>
      <c r="R84" s="116"/>
      <c r="T84" s="1"/>
      <c r="U84" s="1"/>
      <c r="V84" s="1"/>
      <c r="W84" s="1"/>
      <c r="X84" s="1"/>
    </row>
    <row r="85" spans="1:24" x14ac:dyDescent="0.2">
      <c r="B85" s="116"/>
      <c r="C85" s="116"/>
      <c r="D85" s="116"/>
      <c r="E85" s="591" t="str">
        <f>I11</f>
        <v/>
      </c>
      <c r="I85" s="116"/>
      <c r="J85" s="116"/>
      <c r="K85" s="116"/>
      <c r="L85" s="116"/>
      <c r="M85" s="116"/>
      <c r="N85" s="116"/>
      <c r="O85" s="116"/>
      <c r="P85" s="116"/>
      <c r="Q85" s="116"/>
      <c r="R85" s="116"/>
      <c r="T85" s="1"/>
      <c r="U85" s="1"/>
      <c r="V85" s="1"/>
      <c r="W85" s="1"/>
      <c r="X85" s="1"/>
    </row>
    <row r="86" spans="1:24" x14ac:dyDescent="0.2">
      <c r="B86" s="116"/>
      <c r="C86" s="116"/>
      <c r="D86" s="116"/>
      <c r="E86" s="591" t="str">
        <f>I12</f>
        <v/>
      </c>
      <c r="I86" s="116"/>
      <c r="J86" s="116"/>
      <c r="K86" s="116"/>
      <c r="L86" s="116"/>
      <c r="M86" s="116"/>
      <c r="N86" s="116"/>
      <c r="O86" s="116"/>
      <c r="P86" s="116"/>
      <c r="Q86" s="116"/>
      <c r="R86" s="116"/>
      <c r="T86" s="1"/>
      <c r="U86" s="1"/>
      <c r="V86" s="1"/>
      <c r="W86" s="1"/>
      <c r="X86" s="1"/>
    </row>
    <row r="87" spans="1:24" x14ac:dyDescent="0.2">
      <c r="B87" s="116"/>
      <c r="C87" s="116"/>
      <c r="D87" s="116"/>
      <c r="E87" s="591" t="str">
        <f>D12</f>
        <v/>
      </c>
      <c r="I87" s="116"/>
      <c r="J87" s="116"/>
      <c r="K87" s="116"/>
      <c r="L87" s="116"/>
      <c r="M87" s="116"/>
      <c r="N87" s="116"/>
      <c r="O87" s="116"/>
      <c r="P87" s="116"/>
      <c r="Q87" s="116"/>
      <c r="R87" s="116"/>
      <c r="T87" s="1"/>
      <c r="U87" s="1"/>
      <c r="V87" s="1"/>
      <c r="W87" s="1"/>
      <c r="X87" s="1"/>
    </row>
    <row r="88" spans="1:24" x14ac:dyDescent="0.2">
      <c r="B88" s="116"/>
      <c r="C88" s="116"/>
      <c r="D88" s="116"/>
      <c r="E88" s="591" t="str">
        <f>D10</f>
        <v/>
      </c>
      <c r="I88" s="116"/>
      <c r="J88" s="116"/>
      <c r="K88" s="116"/>
      <c r="L88" s="116"/>
      <c r="M88" s="116"/>
      <c r="N88" s="116"/>
      <c r="O88" s="116"/>
      <c r="P88" s="116"/>
      <c r="Q88" s="116"/>
      <c r="R88" s="116"/>
      <c r="T88" s="1"/>
      <c r="U88" s="1"/>
      <c r="V88" s="1"/>
      <c r="W88" s="1"/>
      <c r="X88" s="1"/>
    </row>
    <row r="89" spans="1:24" x14ac:dyDescent="0.2">
      <c r="B89" s="116"/>
      <c r="C89" s="116"/>
      <c r="D89" s="116"/>
      <c r="E89" s="591" t="str">
        <f>I10</f>
        <v/>
      </c>
      <c r="I89" s="116"/>
      <c r="J89" s="116"/>
      <c r="K89" s="116"/>
      <c r="L89" s="116"/>
      <c r="M89" s="116"/>
      <c r="N89" s="116"/>
      <c r="O89" s="116"/>
      <c r="P89" s="116"/>
      <c r="Q89" s="116"/>
      <c r="R89" s="116"/>
      <c r="T89" s="1"/>
      <c r="U89" s="1"/>
      <c r="V89" s="1"/>
      <c r="W89" s="1"/>
      <c r="X89" s="1"/>
    </row>
    <row r="90" spans="1:24" x14ac:dyDescent="0.2">
      <c r="B90" s="116"/>
      <c r="C90" s="116"/>
      <c r="D90" s="116"/>
      <c r="E90" s="591" t="str">
        <f>I9</f>
        <v/>
      </c>
      <c r="I90" s="116"/>
      <c r="J90" s="116"/>
      <c r="K90" s="116"/>
      <c r="L90" s="116"/>
      <c r="M90" s="116"/>
      <c r="N90" s="116"/>
      <c r="O90" s="116"/>
      <c r="P90" s="116"/>
      <c r="Q90" s="116"/>
      <c r="R90" s="116"/>
      <c r="T90" s="1"/>
      <c r="U90" s="1"/>
      <c r="V90" s="1"/>
      <c r="W90" s="1"/>
      <c r="X90" s="1"/>
    </row>
    <row r="91" spans="1:24" x14ac:dyDescent="0.2">
      <c r="B91" s="116"/>
      <c r="C91" s="116"/>
      <c r="D91" s="116"/>
      <c r="E91" s="591" t="str">
        <f>D9</f>
        <v/>
      </c>
      <c r="I91" s="116"/>
      <c r="J91" s="116"/>
      <c r="K91" s="116"/>
      <c r="L91" s="116"/>
      <c r="M91" s="116"/>
      <c r="N91" s="116"/>
      <c r="O91" s="116"/>
      <c r="P91" s="116"/>
      <c r="Q91" s="116"/>
      <c r="R91" s="116"/>
      <c r="T91" s="1"/>
      <c r="U91" s="1"/>
      <c r="V91" s="1"/>
      <c r="W91" s="1"/>
      <c r="X91" s="1"/>
    </row>
    <row r="92" spans="1:24" x14ac:dyDescent="0.2">
      <c r="A92" s="116"/>
      <c r="B92" s="116"/>
      <c r="C92" s="116"/>
      <c r="D92" s="116"/>
      <c r="E92" s="592"/>
      <c r="F92" s="116"/>
      <c r="G92" s="116"/>
      <c r="I92" s="116"/>
      <c r="J92" s="116"/>
      <c r="K92" s="116"/>
      <c r="L92" s="116"/>
      <c r="M92" s="116"/>
      <c r="N92" s="116"/>
      <c r="O92" s="116"/>
      <c r="P92" s="116"/>
      <c r="Q92" s="116"/>
      <c r="R92" s="116"/>
      <c r="T92" s="1"/>
      <c r="U92" s="1"/>
      <c r="V92" s="1"/>
      <c r="W92" s="1"/>
      <c r="X92" s="1"/>
    </row>
    <row r="93" spans="1:24" x14ac:dyDescent="0.2">
      <c r="A93" s="116"/>
      <c r="B93" s="116"/>
      <c r="C93" s="116"/>
      <c r="D93" s="116"/>
      <c r="E93" s="590"/>
      <c r="F93" s="116"/>
      <c r="G93" s="116"/>
      <c r="I93" s="116"/>
      <c r="J93" s="116"/>
      <c r="K93" s="116"/>
      <c r="L93" s="116"/>
      <c r="M93" s="116"/>
      <c r="N93" s="116"/>
      <c r="O93" s="116"/>
      <c r="P93" s="116"/>
      <c r="Q93" s="116"/>
      <c r="R93" s="116"/>
      <c r="T93" s="1"/>
      <c r="U93" s="1"/>
      <c r="V93" s="1"/>
      <c r="W93" s="1"/>
      <c r="X93" s="1"/>
    </row>
    <row r="94" spans="1:24" x14ac:dyDescent="0.2">
      <c r="A94" s="116"/>
      <c r="B94" s="116"/>
      <c r="C94" s="116"/>
      <c r="D94" s="116"/>
      <c r="H94" s="590"/>
      <c r="I94" s="116"/>
      <c r="J94" s="116"/>
      <c r="K94" s="116"/>
      <c r="L94" s="116"/>
      <c r="M94" s="116"/>
      <c r="N94" s="116"/>
      <c r="O94" s="116"/>
      <c r="P94" s="116"/>
      <c r="Q94" s="116"/>
      <c r="R94" s="116"/>
      <c r="T94" s="1"/>
      <c r="U94" s="1"/>
      <c r="V94" s="1"/>
      <c r="W94" s="1"/>
      <c r="X94" s="1"/>
    </row>
    <row r="95" spans="1:24" x14ac:dyDescent="0.2">
      <c r="A95" s="116"/>
      <c r="B95" s="116"/>
      <c r="C95" s="116"/>
      <c r="D95" s="116"/>
      <c r="H95" s="590"/>
      <c r="I95" s="116"/>
      <c r="J95" s="116"/>
      <c r="K95" s="116"/>
      <c r="L95" s="116"/>
      <c r="M95" s="116"/>
      <c r="N95" s="116"/>
      <c r="O95" s="116"/>
      <c r="P95" s="116"/>
      <c r="Q95" s="116"/>
      <c r="R95" s="116"/>
      <c r="T95" s="1"/>
      <c r="U95" s="1"/>
      <c r="V95" s="1"/>
      <c r="W95" s="1"/>
      <c r="X95" s="1"/>
    </row>
    <row r="96" spans="1:24" x14ac:dyDescent="0.2">
      <c r="A96" s="116"/>
      <c r="B96" s="116"/>
      <c r="C96" s="116"/>
      <c r="D96" s="116"/>
      <c r="E96" s="57" t="s">
        <v>90</v>
      </c>
      <c r="F96" s="59" t="s">
        <v>82</v>
      </c>
      <c r="H96" s="105"/>
      <c r="I96" s="116"/>
      <c r="J96" s="116"/>
      <c r="K96" s="116"/>
      <c r="L96" s="116"/>
      <c r="M96" s="116"/>
      <c r="N96" s="116"/>
      <c r="O96" s="116"/>
      <c r="P96" s="116"/>
      <c r="Q96" s="116"/>
      <c r="R96" s="116"/>
      <c r="T96" s="1"/>
      <c r="U96" s="1"/>
      <c r="V96" s="1"/>
      <c r="W96" s="1"/>
      <c r="X96" s="1"/>
    </row>
    <row r="97" spans="1:24" x14ac:dyDescent="0.2">
      <c r="A97" s="116"/>
      <c r="B97" s="116"/>
      <c r="C97" s="116"/>
      <c r="D97" s="116"/>
      <c r="E97" s="57" t="s">
        <v>96</v>
      </c>
      <c r="F97" s="59" t="s">
        <v>88</v>
      </c>
      <c r="H97" s="105"/>
      <c r="I97" s="116"/>
      <c r="J97" s="116"/>
      <c r="K97" s="116"/>
      <c r="L97" s="116"/>
      <c r="M97" s="116"/>
      <c r="N97" s="116"/>
      <c r="O97" s="116"/>
      <c r="P97" s="116"/>
      <c r="Q97" s="116"/>
      <c r="R97" s="116"/>
      <c r="T97" s="1"/>
      <c r="U97" s="1"/>
      <c r="V97" s="1"/>
      <c r="W97" s="1"/>
      <c r="X97" s="1"/>
    </row>
    <row r="98" spans="1:24" x14ac:dyDescent="0.2">
      <c r="A98" s="116"/>
      <c r="B98" s="116"/>
      <c r="C98" s="116"/>
      <c r="D98" s="116"/>
      <c r="E98" s="57" t="s">
        <v>97</v>
      </c>
      <c r="F98" s="58" t="s">
        <v>89</v>
      </c>
      <c r="H98" s="105"/>
      <c r="I98" s="116"/>
      <c r="J98" s="116"/>
      <c r="K98" s="116"/>
      <c r="L98" s="116"/>
      <c r="M98" s="116"/>
      <c r="N98" s="116"/>
      <c r="O98" s="116"/>
      <c r="P98" s="116"/>
      <c r="Q98" s="116"/>
      <c r="R98" s="116"/>
    </row>
    <row r="99" spans="1:24" x14ac:dyDescent="0.2">
      <c r="A99" s="116"/>
      <c r="B99" s="116"/>
      <c r="C99" s="116"/>
      <c r="D99" s="116"/>
      <c r="E99" s="57" t="s">
        <v>91</v>
      </c>
      <c r="F99" s="58" t="s">
        <v>83</v>
      </c>
      <c r="H99" s="105"/>
      <c r="I99" s="116"/>
      <c r="J99" s="116"/>
      <c r="K99" s="116"/>
      <c r="L99" s="116"/>
      <c r="M99" s="116"/>
      <c r="N99" s="116"/>
      <c r="O99" s="116"/>
      <c r="P99" s="116"/>
      <c r="Q99" s="116"/>
      <c r="R99" s="116"/>
    </row>
    <row r="100" spans="1:24" x14ac:dyDescent="0.2">
      <c r="A100" s="116"/>
      <c r="B100" s="116"/>
      <c r="C100" s="116"/>
      <c r="D100" s="116"/>
      <c r="E100" s="57" t="s">
        <v>92</v>
      </c>
      <c r="F100" s="58" t="s">
        <v>85</v>
      </c>
      <c r="H100" s="105"/>
      <c r="I100" s="116"/>
      <c r="J100" s="116"/>
      <c r="K100" s="116"/>
      <c r="L100" s="116"/>
      <c r="M100" s="116"/>
      <c r="N100" s="116"/>
      <c r="O100" s="116"/>
      <c r="P100" s="116"/>
      <c r="Q100" s="116"/>
      <c r="R100" s="116"/>
    </row>
    <row r="101" spans="1:24" x14ac:dyDescent="0.2">
      <c r="A101" s="116"/>
      <c r="B101" s="116"/>
      <c r="C101" s="116"/>
      <c r="D101" s="116"/>
      <c r="E101" s="57" t="s">
        <v>95</v>
      </c>
      <c r="F101" s="58" t="s">
        <v>87</v>
      </c>
      <c r="H101" s="105"/>
      <c r="I101" s="116"/>
      <c r="J101" s="116"/>
      <c r="K101" s="116"/>
      <c r="L101" s="116"/>
      <c r="M101" s="116"/>
      <c r="N101" s="116"/>
      <c r="O101" s="116"/>
      <c r="P101" s="116"/>
      <c r="Q101" s="116"/>
      <c r="R101" s="116"/>
    </row>
    <row r="102" spans="1:24" x14ac:dyDescent="0.2">
      <c r="A102" s="116"/>
      <c r="B102" s="116"/>
      <c r="C102" s="116"/>
      <c r="D102" s="116"/>
      <c r="E102" s="57" t="s">
        <v>94</v>
      </c>
      <c r="F102" s="59" t="s">
        <v>86</v>
      </c>
      <c r="G102" s="116"/>
      <c r="H102" s="105"/>
      <c r="I102" s="116"/>
      <c r="J102" s="116"/>
      <c r="K102" s="116"/>
      <c r="L102" s="116"/>
      <c r="M102" s="116"/>
      <c r="N102" s="116"/>
      <c r="O102" s="116"/>
      <c r="P102" s="116"/>
      <c r="Q102" s="116"/>
      <c r="R102" s="116"/>
    </row>
    <row r="103" spans="1:24" x14ac:dyDescent="0.2">
      <c r="A103" s="116"/>
      <c r="B103" s="116"/>
      <c r="C103" s="116"/>
      <c r="D103" s="116"/>
      <c r="E103" s="57" t="s">
        <v>93</v>
      </c>
      <c r="F103" s="59" t="s">
        <v>84</v>
      </c>
      <c r="G103" s="116"/>
      <c r="H103" s="105"/>
      <c r="I103" s="116"/>
      <c r="J103" s="116"/>
      <c r="K103" s="116"/>
      <c r="L103" s="116"/>
      <c r="M103" s="116"/>
      <c r="N103" s="116"/>
      <c r="O103" s="116"/>
      <c r="P103" s="116"/>
      <c r="Q103" s="116"/>
      <c r="R103" s="116"/>
    </row>
    <row r="104" spans="1:24" x14ac:dyDescent="0.2">
      <c r="A104" s="116"/>
      <c r="B104" s="116"/>
      <c r="C104" s="116"/>
      <c r="D104" s="116"/>
      <c r="E104" s="116"/>
      <c r="F104" s="116"/>
      <c r="G104" s="116"/>
      <c r="H104" s="105"/>
      <c r="I104" s="116"/>
      <c r="J104" s="116"/>
      <c r="K104" s="116"/>
      <c r="L104" s="116"/>
      <c r="M104" s="116"/>
      <c r="N104" s="116"/>
      <c r="O104" s="116"/>
      <c r="P104" s="116"/>
      <c r="Q104" s="116"/>
      <c r="R104" s="116"/>
    </row>
    <row r="110" spans="1:24" x14ac:dyDescent="0.2">
      <c r="G110" s="191" t="s">
        <v>200</v>
      </c>
    </row>
    <row r="111" spans="1:24" x14ac:dyDescent="0.2">
      <c r="G111" s="190">
        <v>1</v>
      </c>
      <c r="H111" s="190">
        <v>-1</v>
      </c>
      <c r="I111" s="190">
        <v>1</v>
      </c>
      <c r="J111" s="190">
        <v>-1</v>
      </c>
      <c r="K111" s="190"/>
      <c r="L111" s="190"/>
      <c r="M111" s="190">
        <v>1</v>
      </c>
      <c r="N111" s="190">
        <v>-1</v>
      </c>
      <c r="O111" s="190">
        <v>1</v>
      </c>
      <c r="P111" s="190">
        <v>-1</v>
      </c>
    </row>
    <row r="112" spans="1:24" x14ac:dyDescent="0.2">
      <c r="A112" s="138"/>
      <c r="B112" s="139" t="s">
        <v>199</v>
      </c>
      <c r="C112" s="138"/>
      <c r="D112" s="188" t="s">
        <v>166</v>
      </c>
      <c r="E112" s="140" t="s">
        <v>64</v>
      </c>
      <c r="F112" s="141" t="s">
        <v>65</v>
      </c>
      <c r="G112" s="142" t="s">
        <v>50</v>
      </c>
      <c r="H112" s="142" t="s">
        <v>49</v>
      </c>
      <c r="I112" s="142" t="s">
        <v>53</v>
      </c>
      <c r="J112" s="143" t="s">
        <v>54</v>
      </c>
      <c r="K112" s="429" t="s">
        <v>51</v>
      </c>
      <c r="L112" s="144" t="s">
        <v>52</v>
      </c>
      <c r="M112" s="145" t="s">
        <v>195</v>
      </c>
      <c r="N112" s="146" t="s">
        <v>196</v>
      </c>
      <c r="O112" s="145" t="s">
        <v>197</v>
      </c>
      <c r="P112" s="145" t="s">
        <v>198</v>
      </c>
      <c r="Q112" s="147" t="s">
        <v>55</v>
      </c>
    </row>
    <row r="113" spans="1:18" hidden="1" x14ac:dyDescent="0.2">
      <c r="A113" s="148">
        <v>1</v>
      </c>
      <c r="B113" s="149" t="str">
        <f>IF(A!B$6="","",IF(A!B$6=E$7,"",A!B$6))</f>
        <v/>
      </c>
      <c r="C113" s="150" t="str">
        <f>IF(R113="","",R113)</f>
        <v/>
      </c>
      <c r="D113" s="151" t="str">
        <f>IF(B113="","",A!C$6)</f>
        <v/>
      </c>
      <c r="E113" s="152" t="str">
        <f t="shared" ref="E113:E141" si="3">IF(AND(M113=1,I113=1),1,"")</f>
        <v/>
      </c>
      <c r="F113" s="153" t="str">
        <f>IF(AND(N113=-1,J113=-1),1,"")</f>
        <v/>
      </c>
      <c r="G113" s="153" t="str">
        <f>IF($B113="","",IF(G25=1,1,""))</f>
        <v/>
      </c>
      <c r="H113" s="153" t="str">
        <f>IF($B113="","",IF(H25=-1,-1,""))</f>
        <v/>
      </c>
      <c r="I113" s="153" t="str">
        <f t="shared" ref="I113:I141" si="4">IF($B113="","",IF(I25=1,1,""))</f>
        <v/>
      </c>
      <c r="J113" s="154" t="str">
        <f>IF($B113="","",IF(J25=-1,-1,""))</f>
        <v/>
      </c>
      <c r="K113" s="155" t="str">
        <f>IF($C$7="","",IF(VLOOKUP($C$7,A!$A$47:$AG$75,5)="","",(VLOOKUP($C$7,A!$A$47:$AG$75,5))))</f>
        <v/>
      </c>
      <c r="L113" s="156" t="str">
        <f>IF($C$7="","",IF(VLOOKUP($C$7,A!$A$47:$AG$75,5)="","",(VLOOKUP($C$7,A!$A$47:$AG$75,5))))</f>
        <v/>
      </c>
      <c r="M113" s="152" t="str">
        <f t="shared" ref="M113:M141" si="5">IF($B113="","",IF(M25=1,1,""))</f>
        <v/>
      </c>
      <c r="N113" s="153" t="str">
        <f t="shared" ref="N113:N141" si="6">IF($B113="","",IF(N25=-1,-1,""))</f>
        <v/>
      </c>
      <c r="O113" s="153" t="str">
        <f t="shared" ref="O113:O141" si="7">IF($B113="","",IF(O25=1,1,""))</f>
        <v/>
      </c>
      <c r="P113" s="154" t="str">
        <f t="shared" ref="P113:P141" si="8">IF($B113="","",IF(P25=-1,-1,""))</f>
        <v/>
      </c>
      <c r="Q113" s="157" t="str">
        <f>IF(B113="","",SUM(G113:J113,M113:P113))</f>
        <v/>
      </c>
      <c r="R113" s="189" t="str">
        <f>IF(B113="","",CONCATENATE(LEFT(B113,4),"..",RIGHT(B113,2)))</f>
        <v/>
      </c>
    </row>
    <row r="114" spans="1:18" hidden="1" x14ac:dyDescent="0.2">
      <c r="A114" s="158">
        <v>2</v>
      </c>
      <c r="B114" s="159" t="str">
        <f>IF(A!B$7="","",IF(A!B$7=E$7,"",A!B$7))</f>
        <v/>
      </c>
      <c r="C114" s="150" t="str">
        <f>IF(R114="","",R114)</f>
        <v/>
      </c>
      <c r="D114" s="161" t="str">
        <f>IF(B114="","",A!C$7)</f>
        <v/>
      </c>
      <c r="E114" s="155" t="str">
        <f t="shared" si="3"/>
        <v/>
      </c>
      <c r="F114" s="162" t="str">
        <f>IF(AND(N114=-1,J114=-1),1,"")</f>
        <v/>
      </c>
      <c r="G114" s="162" t="str">
        <f t="shared" ref="G114:G141" si="9">IF($B114="","",IF(G26=1,1,""))</f>
        <v/>
      </c>
      <c r="H114" s="162" t="str">
        <f t="shared" ref="H114:J141" si="10">IF($B114="","",IF(H26=-1,-1,""))</f>
        <v/>
      </c>
      <c r="I114" s="162" t="str">
        <f t="shared" si="4"/>
        <v/>
      </c>
      <c r="J114" s="156" t="str">
        <f t="shared" si="10"/>
        <v/>
      </c>
      <c r="K114" s="155" t="str">
        <f>IF($C$7="","",IF(VLOOKUP($C$7,A!$A$47:$AG$75,6)="","",(VLOOKUP($C$7,A!$A$47:$AG$75,6))))</f>
        <v/>
      </c>
      <c r="L114" s="156" t="str">
        <f>IF($C$7="","",IF(VLOOKUP($C$7,A!$A$47:$AG$75,6)="","",(VLOOKUP($C$7,A!$A$47:$AG$75,6))))</f>
        <v/>
      </c>
      <c r="M114" s="155" t="str">
        <f t="shared" si="5"/>
        <v/>
      </c>
      <c r="N114" s="162" t="str">
        <f t="shared" si="6"/>
        <v/>
      </c>
      <c r="O114" s="162" t="str">
        <f t="shared" si="7"/>
        <v/>
      </c>
      <c r="P114" s="156" t="str">
        <f t="shared" si="8"/>
        <v/>
      </c>
      <c r="Q114" s="157" t="str">
        <f>IF(B114="","",SUM(G114:J114,M114:P114))</f>
        <v/>
      </c>
      <c r="R114" s="189" t="str">
        <f>IF(B114="","",CONCATENATE(LEFT(B114,4),"..",RIGHT(B114,2)))</f>
        <v/>
      </c>
    </row>
    <row r="115" spans="1:18" hidden="1" x14ac:dyDescent="0.2">
      <c r="A115" s="158">
        <v>3</v>
      </c>
      <c r="B115" s="159" t="str">
        <f>IF(A!B$8="","",IF(A!B$8=E$7,"",A!B$8))</f>
        <v/>
      </c>
      <c r="C115" s="150" t="str">
        <f>IF(R115="","",R115)</f>
        <v/>
      </c>
      <c r="D115" s="161" t="str">
        <f>IF(B115="","",A!C$8)</f>
        <v/>
      </c>
      <c r="E115" s="155" t="str">
        <f t="shared" si="3"/>
        <v/>
      </c>
      <c r="F115" s="162" t="str">
        <f t="shared" ref="F115:F137" si="11">IF(AND(N115=-1,J115=-1),1,"")</f>
        <v/>
      </c>
      <c r="G115" s="162" t="str">
        <f t="shared" si="9"/>
        <v/>
      </c>
      <c r="H115" s="162" t="str">
        <f t="shared" si="10"/>
        <v/>
      </c>
      <c r="I115" s="162" t="str">
        <f t="shared" si="4"/>
        <v/>
      </c>
      <c r="J115" s="156" t="str">
        <f t="shared" si="10"/>
        <v/>
      </c>
      <c r="K115" s="155" t="str">
        <f>IF($C$7="","",IF(VLOOKUP($C$7,A!$A$47:$AG$75,7)="","",(VLOOKUP($C$7,A!$A$47:$AG$75,7))))</f>
        <v/>
      </c>
      <c r="L115" s="156" t="str">
        <f>IF($C$7="","",IF(VLOOKUP($C$7,A!$A$47:$AG$75,7)="","",(VLOOKUP($C$7,A!$A$47:$AG$75,7))))</f>
        <v/>
      </c>
      <c r="M115" s="155" t="str">
        <f t="shared" si="5"/>
        <v/>
      </c>
      <c r="N115" s="162" t="str">
        <f t="shared" si="6"/>
        <v/>
      </c>
      <c r="O115" s="162" t="str">
        <f t="shared" si="7"/>
        <v/>
      </c>
      <c r="P115" s="156" t="str">
        <f t="shared" si="8"/>
        <v/>
      </c>
      <c r="Q115" s="157" t="str">
        <f t="shared" ref="Q115:Q141" si="12">IF(B115="","",SUM(G115:J115,M115:P115))</f>
        <v/>
      </c>
      <c r="R115" s="189" t="str">
        <f t="shared" ref="R115:R141" si="13">IF(B115="","",CONCATENATE(LEFT(B115,4),"..",RIGHT(B115,2)))</f>
        <v/>
      </c>
    </row>
    <row r="116" spans="1:18" hidden="1" x14ac:dyDescent="0.2">
      <c r="A116" s="158">
        <v>4</v>
      </c>
      <c r="B116" s="159" t="str">
        <f>IF(A!B$9="","",IF(A!B$9=E$7,"",A!B$9))</f>
        <v/>
      </c>
      <c r="C116" s="150" t="str">
        <f>IF(R116="","",R116)</f>
        <v/>
      </c>
      <c r="D116" s="161" t="str">
        <f>IF(B116="","",A!C$9)</f>
        <v/>
      </c>
      <c r="E116" s="155" t="str">
        <f t="shared" si="3"/>
        <v/>
      </c>
      <c r="F116" s="162" t="str">
        <f t="shared" si="11"/>
        <v/>
      </c>
      <c r="G116" s="162" t="str">
        <f t="shared" si="9"/>
        <v/>
      </c>
      <c r="H116" s="162" t="str">
        <f t="shared" si="10"/>
        <v/>
      </c>
      <c r="I116" s="162" t="str">
        <f t="shared" si="4"/>
        <v/>
      </c>
      <c r="J116" s="156" t="str">
        <f t="shared" si="10"/>
        <v/>
      </c>
      <c r="K116" s="155" t="str">
        <f>IF($C$7="","",IF(VLOOKUP($C$7,A!$A$47:$AG$75,8)="","",(VLOOKUP($C$7,A!$A$47:$AG$75,8))))</f>
        <v/>
      </c>
      <c r="L116" s="156" t="str">
        <f>IF($C$7="","",IF(VLOOKUP($C$7,A!$A$47:$AG$75,8)="","",(VLOOKUP($C$7,A!$A$47:$AG$75,8))))</f>
        <v/>
      </c>
      <c r="M116" s="155" t="str">
        <f t="shared" si="5"/>
        <v/>
      </c>
      <c r="N116" s="162" t="str">
        <f t="shared" si="6"/>
        <v/>
      </c>
      <c r="O116" s="162" t="str">
        <f t="shared" si="7"/>
        <v/>
      </c>
      <c r="P116" s="156" t="str">
        <f t="shared" si="8"/>
        <v/>
      </c>
      <c r="Q116" s="157" t="str">
        <f t="shared" si="12"/>
        <v/>
      </c>
      <c r="R116" s="189" t="str">
        <f t="shared" si="13"/>
        <v/>
      </c>
    </row>
    <row r="117" spans="1:18" hidden="1" x14ac:dyDescent="0.2">
      <c r="A117" s="158">
        <v>5</v>
      </c>
      <c r="B117" s="159" t="str">
        <f>IF(A!B$10="","",IF(A!B$10=E$7,"",A!B$10))</f>
        <v/>
      </c>
      <c r="C117" s="150" t="str">
        <f t="shared" ref="C117:C141" si="14">IF(R117="","",R117)</f>
        <v/>
      </c>
      <c r="D117" s="161" t="str">
        <f>IF(B117="","",A!C$10)</f>
        <v/>
      </c>
      <c r="E117" s="155" t="str">
        <f t="shared" si="3"/>
        <v/>
      </c>
      <c r="F117" s="162" t="str">
        <f t="shared" si="11"/>
        <v/>
      </c>
      <c r="G117" s="162" t="str">
        <f t="shared" si="9"/>
        <v/>
      </c>
      <c r="H117" s="162" t="str">
        <f t="shared" si="10"/>
        <v/>
      </c>
      <c r="I117" s="162" t="str">
        <f t="shared" si="4"/>
        <v/>
      </c>
      <c r="J117" s="156" t="str">
        <f t="shared" si="10"/>
        <v/>
      </c>
      <c r="K117" s="155" t="str">
        <f>IF($C$7="","",IF(VLOOKUP($C$7,A!$A$47:$AG$75,9)="","",(VLOOKUP($C$7,A!$A$47:$AG$75,9))))</f>
        <v/>
      </c>
      <c r="L117" s="156" t="str">
        <f>IF($C$7="","",IF(VLOOKUP($C$7,A!$A$47:$AG$75,9)="","",(VLOOKUP($C$7,A!$A$47:$AG$75,9))))</f>
        <v/>
      </c>
      <c r="M117" s="155" t="str">
        <f t="shared" si="5"/>
        <v/>
      </c>
      <c r="N117" s="162" t="str">
        <f t="shared" si="6"/>
        <v/>
      </c>
      <c r="O117" s="162" t="str">
        <f t="shared" si="7"/>
        <v/>
      </c>
      <c r="P117" s="156" t="str">
        <f t="shared" si="8"/>
        <v/>
      </c>
      <c r="Q117" s="157" t="str">
        <f t="shared" si="12"/>
        <v/>
      </c>
      <c r="R117" s="189" t="str">
        <f t="shared" si="13"/>
        <v/>
      </c>
    </row>
    <row r="118" spans="1:18" hidden="1" x14ac:dyDescent="0.2">
      <c r="A118" s="158">
        <v>6</v>
      </c>
      <c r="B118" s="159" t="str">
        <f>IF(A!B$11="","",IF(A!B$11=E$7,"",A!B$11))</f>
        <v/>
      </c>
      <c r="C118" s="150" t="str">
        <f t="shared" si="14"/>
        <v/>
      </c>
      <c r="D118" s="161" t="str">
        <f>IF(B118="","",A!C$11)</f>
        <v/>
      </c>
      <c r="E118" s="155" t="str">
        <f t="shared" si="3"/>
        <v/>
      </c>
      <c r="F118" s="162" t="str">
        <f t="shared" si="11"/>
        <v/>
      </c>
      <c r="G118" s="162" t="str">
        <f t="shared" si="9"/>
        <v/>
      </c>
      <c r="H118" s="162" t="str">
        <f t="shared" si="10"/>
        <v/>
      </c>
      <c r="I118" s="162" t="str">
        <f t="shared" si="4"/>
        <v/>
      </c>
      <c r="J118" s="156" t="str">
        <f t="shared" si="10"/>
        <v/>
      </c>
      <c r="K118" s="155" t="str">
        <f>IF($C$7="","",IF(VLOOKUP($C$7,A!$A$47:$AG$75,10)="","",(VLOOKUP($C$7,A!$A$47:$AG$75,10))))</f>
        <v/>
      </c>
      <c r="L118" s="156" t="str">
        <f>IF($C$7="","",IF(VLOOKUP($C$7,A!$A$47:$AG$75,10)="","",(VLOOKUP($C$7,A!$A$47:$AG$75,10))))</f>
        <v/>
      </c>
      <c r="M118" s="155" t="str">
        <f t="shared" si="5"/>
        <v/>
      </c>
      <c r="N118" s="162" t="str">
        <f t="shared" si="6"/>
        <v/>
      </c>
      <c r="O118" s="162" t="str">
        <f t="shared" si="7"/>
        <v/>
      </c>
      <c r="P118" s="156" t="str">
        <f t="shared" si="8"/>
        <v/>
      </c>
      <c r="Q118" s="157" t="str">
        <f t="shared" si="12"/>
        <v/>
      </c>
      <c r="R118" s="189" t="str">
        <f t="shared" si="13"/>
        <v/>
      </c>
    </row>
    <row r="119" spans="1:18" hidden="1" x14ac:dyDescent="0.2">
      <c r="A119" s="158">
        <v>7</v>
      </c>
      <c r="B119" s="159" t="str">
        <f>IF(A!B$12="","",IF(A!B$12=E$7,"",A!B$12))</f>
        <v/>
      </c>
      <c r="C119" s="150" t="str">
        <f t="shared" si="14"/>
        <v/>
      </c>
      <c r="D119" s="161" t="str">
        <f>IF(B119="","",A!C$12)</f>
        <v/>
      </c>
      <c r="E119" s="155" t="str">
        <f t="shared" si="3"/>
        <v/>
      </c>
      <c r="F119" s="162" t="str">
        <f t="shared" si="11"/>
        <v/>
      </c>
      <c r="G119" s="162" t="str">
        <f t="shared" si="9"/>
        <v/>
      </c>
      <c r="H119" s="162" t="str">
        <f t="shared" si="10"/>
        <v/>
      </c>
      <c r="I119" s="162" t="str">
        <f t="shared" si="4"/>
        <v/>
      </c>
      <c r="J119" s="156" t="str">
        <f t="shared" si="10"/>
        <v/>
      </c>
      <c r="K119" s="155" t="str">
        <f>IF($C$7="","",IF(VLOOKUP($C$7,A!$A$47:$AG$75,11)="","",(VLOOKUP($C$7,A!$A$47:$AG$75,11))))</f>
        <v/>
      </c>
      <c r="L119" s="156" t="str">
        <f>IF($C$7="","",IF(VLOOKUP($C$7,A!$A$47:$AG$75,11)="","",(VLOOKUP($C$7,A!$A$47:$AG$75,11))))</f>
        <v/>
      </c>
      <c r="M119" s="155" t="str">
        <f t="shared" si="5"/>
        <v/>
      </c>
      <c r="N119" s="162" t="str">
        <f t="shared" si="6"/>
        <v/>
      </c>
      <c r="O119" s="162" t="str">
        <f t="shared" si="7"/>
        <v/>
      </c>
      <c r="P119" s="156" t="str">
        <f t="shared" si="8"/>
        <v/>
      </c>
      <c r="Q119" s="157" t="str">
        <f t="shared" si="12"/>
        <v/>
      </c>
      <c r="R119" s="189" t="str">
        <f t="shared" si="13"/>
        <v/>
      </c>
    </row>
    <row r="120" spans="1:18" hidden="1" x14ac:dyDescent="0.2">
      <c r="A120" s="158">
        <v>8</v>
      </c>
      <c r="B120" s="159" t="str">
        <f>IF(A!B$13="","",IF(A!B$13=E$7,"",A!B$13))</f>
        <v/>
      </c>
      <c r="C120" s="150" t="str">
        <f t="shared" si="14"/>
        <v/>
      </c>
      <c r="D120" s="161" t="str">
        <f>IF(B120="","",A!C$13)</f>
        <v/>
      </c>
      <c r="E120" s="155" t="str">
        <f t="shared" si="3"/>
        <v/>
      </c>
      <c r="F120" s="162" t="str">
        <f t="shared" si="11"/>
        <v/>
      </c>
      <c r="G120" s="162" t="str">
        <f t="shared" si="9"/>
        <v/>
      </c>
      <c r="H120" s="162" t="str">
        <f t="shared" si="10"/>
        <v/>
      </c>
      <c r="I120" s="162" t="str">
        <f t="shared" si="4"/>
        <v/>
      </c>
      <c r="J120" s="156" t="str">
        <f t="shared" si="10"/>
        <v/>
      </c>
      <c r="K120" s="155" t="str">
        <f>IF($C$7="","",IF(VLOOKUP($C$7,A!$A$47:$AG$75,12)="","",(VLOOKUP($C$7,A!$A$47:$AG$75,12))))</f>
        <v/>
      </c>
      <c r="L120" s="156" t="str">
        <f>IF($C$7="","",IF(VLOOKUP($C$7,A!$A$47:$AG$75,12)="","",(VLOOKUP($C$7,A!$A$47:$AG$75,12))))</f>
        <v/>
      </c>
      <c r="M120" s="155" t="str">
        <f t="shared" si="5"/>
        <v/>
      </c>
      <c r="N120" s="162" t="str">
        <f t="shared" si="6"/>
        <v/>
      </c>
      <c r="O120" s="162" t="str">
        <f t="shared" si="7"/>
        <v/>
      </c>
      <c r="P120" s="156" t="str">
        <f t="shared" si="8"/>
        <v/>
      </c>
      <c r="Q120" s="157" t="str">
        <f t="shared" si="12"/>
        <v/>
      </c>
      <c r="R120" s="189" t="str">
        <f t="shared" si="13"/>
        <v/>
      </c>
    </row>
    <row r="121" spans="1:18" hidden="1" x14ac:dyDescent="0.2">
      <c r="A121" s="158">
        <v>9</v>
      </c>
      <c r="B121" s="159" t="str">
        <f>IF(A!B$14="","",IF(A!B$14=E$7,"",A!B$14))</f>
        <v/>
      </c>
      <c r="C121" s="150" t="str">
        <f t="shared" si="14"/>
        <v/>
      </c>
      <c r="D121" s="161" t="str">
        <f>IF(B121="","",A!C$14)</f>
        <v/>
      </c>
      <c r="E121" s="155" t="str">
        <f t="shared" si="3"/>
        <v/>
      </c>
      <c r="F121" s="162" t="str">
        <f t="shared" si="11"/>
        <v/>
      </c>
      <c r="G121" s="162" t="str">
        <f t="shared" si="9"/>
        <v/>
      </c>
      <c r="H121" s="162" t="str">
        <f t="shared" si="10"/>
        <v/>
      </c>
      <c r="I121" s="162" t="str">
        <f t="shared" si="4"/>
        <v/>
      </c>
      <c r="J121" s="156" t="str">
        <f t="shared" si="10"/>
        <v/>
      </c>
      <c r="K121" s="155" t="str">
        <f>IF($C$7="","",IF(VLOOKUP($C$7,A!$A$47:$AG$75,13)="","",(VLOOKUP($C$7,A!$A$47:$AG$75,13))))</f>
        <v/>
      </c>
      <c r="L121" s="156" t="str">
        <f>IF($C$7="","",IF(VLOOKUP($C$7,A!$A$47:$AG$75,13)="","",(VLOOKUP($C$7,A!$A$47:$AG$75,13))))</f>
        <v/>
      </c>
      <c r="M121" s="155" t="str">
        <f t="shared" si="5"/>
        <v/>
      </c>
      <c r="N121" s="162" t="str">
        <f t="shared" si="6"/>
        <v/>
      </c>
      <c r="O121" s="162" t="str">
        <f t="shared" si="7"/>
        <v/>
      </c>
      <c r="P121" s="156" t="str">
        <f t="shared" si="8"/>
        <v/>
      </c>
      <c r="Q121" s="157" t="str">
        <f t="shared" si="12"/>
        <v/>
      </c>
      <c r="R121" s="189" t="str">
        <f t="shared" si="13"/>
        <v/>
      </c>
    </row>
    <row r="122" spans="1:18" hidden="1" x14ac:dyDescent="0.2">
      <c r="A122" s="158">
        <v>10</v>
      </c>
      <c r="B122" s="159" t="str">
        <f>IF(A!B$15="","",IF(A!B$15=E$7,"",A!B$15))</f>
        <v/>
      </c>
      <c r="C122" s="150" t="str">
        <f t="shared" si="14"/>
        <v/>
      </c>
      <c r="D122" s="161" t="str">
        <f>IF(B122="","",A!C$15)</f>
        <v/>
      </c>
      <c r="E122" s="155" t="str">
        <f t="shared" si="3"/>
        <v/>
      </c>
      <c r="F122" s="162" t="str">
        <f t="shared" si="11"/>
        <v/>
      </c>
      <c r="G122" s="162" t="str">
        <f t="shared" si="9"/>
        <v/>
      </c>
      <c r="H122" s="162" t="str">
        <f t="shared" si="10"/>
        <v/>
      </c>
      <c r="I122" s="162" t="str">
        <f t="shared" si="4"/>
        <v/>
      </c>
      <c r="J122" s="156" t="str">
        <f t="shared" si="10"/>
        <v/>
      </c>
      <c r="K122" s="155" t="str">
        <f>IF($C$7="","",IF(VLOOKUP($C$7,A!$A$47:$AG$75,14)="","",(VLOOKUP($C$7,A!$A$47:$AG$75,14))))</f>
        <v/>
      </c>
      <c r="L122" s="156" t="str">
        <f>IF($C$7="","",IF(VLOOKUP($C$7,A!$A$47:$AG$75,14)="","",(VLOOKUP($C$7,A!$A$47:$AG$75,14))))</f>
        <v/>
      </c>
      <c r="M122" s="155" t="str">
        <f t="shared" si="5"/>
        <v/>
      </c>
      <c r="N122" s="162" t="str">
        <f t="shared" si="6"/>
        <v/>
      </c>
      <c r="O122" s="162" t="str">
        <f t="shared" si="7"/>
        <v/>
      </c>
      <c r="P122" s="156" t="str">
        <f t="shared" si="8"/>
        <v/>
      </c>
      <c r="Q122" s="157" t="str">
        <f t="shared" si="12"/>
        <v/>
      </c>
      <c r="R122" s="189" t="str">
        <f t="shared" si="13"/>
        <v/>
      </c>
    </row>
    <row r="123" spans="1:18" hidden="1" x14ac:dyDescent="0.2">
      <c r="A123" s="158">
        <v>11</v>
      </c>
      <c r="B123" s="159" t="str">
        <f>IF(A!B$16="","",IF(A!B$16=E$7,"",A!B$16))</f>
        <v/>
      </c>
      <c r="C123" s="150" t="str">
        <f t="shared" si="14"/>
        <v/>
      </c>
      <c r="D123" s="161" t="str">
        <f>IF(B123="","",A!C$16)</f>
        <v/>
      </c>
      <c r="E123" s="155" t="str">
        <f t="shared" si="3"/>
        <v/>
      </c>
      <c r="F123" s="162" t="str">
        <f t="shared" si="11"/>
        <v/>
      </c>
      <c r="G123" s="162" t="str">
        <f t="shared" si="9"/>
        <v/>
      </c>
      <c r="H123" s="162" t="str">
        <f t="shared" si="10"/>
        <v/>
      </c>
      <c r="I123" s="162" t="str">
        <f t="shared" si="4"/>
        <v/>
      </c>
      <c r="J123" s="156" t="str">
        <f t="shared" si="10"/>
        <v/>
      </c>
      <c r="K123" s="155" t="str">
        <f>IF($C$7="","",IF(VLOOKUP($C$7,A!$A$47:$AG$75,15)="","",(VLOOKUP($C$7,A!$A$47:$AG$75,15))))</f>
        <v/>
      </c>
      <c r="L123" s="156" t="str">
        <f>IF($C$7="","",IF(VLOOKUP($C$7,A!$A$47:$AG$75,15)="","",(VLOOKUP($C$7,A!$A$47:$AG$75,15))))</f>
        <v/>
      </c>
      <c r="M123" s="155" t="str">
        <f t="shared" si="5"/>
        <v/>
      </c>
      <c r="N123" s="162" t="str">
        <f t="shared" si="6"/>
        <v/>
      </c>
      <c r="O123" s="162" t="str">
        <f t="shared" si="7"/>
        <v/>
      </c>
      <c r="P123" s="156" t="str">
        <f t="shared" si="8"/>
        <v/>
      </c>
      <c r="Q123" s="157" t="str">
        <f t="shared" si="12"/>
        <v/>
      </c>
      <c r="R123" s="189" t="str">
        <f t="shared" si="13"/>
        <v/>
      </c>
    </row>
    <row r="124" spans="1:18" hidden="1" x14ac:dyDescent="0.2">
      <c r="A124" s="158">
        <v>12</v>
      </c>
      <c r="B124" s="159" t="str">
        <f>IF(A!B$17="","",IF(A!B$17=E$7,"",A!B$17))</f>
        <v/>
      </c>
      <c r="C124" s="150" t="str">
        <f t="shared" si="14"/>
        <v/>
      </c>
      <c r="D124" s="161" t="str">
        <f>IF(B124="","",A!C$17)</f>
        <v/>
      </c>
      <c r="E124" s="155" t="str">
        <f t="shared" si="3"/>
        <v/>
      </c>
      <c r="F124" s="162" t="str">
        <f t="shared" si="11"/>
        <v/>
      </c>
      <c r="G124" s="162" t="str">
        <f t="shared" si="9"/>
        <v/>
      </c>
      <c r="H124" s="162" t="str">
        <f t="shared" si="10"/>
        <v/>
      </c>
      <c r="I124" s="162" t="str">
        <f t="shared" si="4"/>
        <v/>
      </c>
      <c r="J124" s="156" t="str">
        <f t="shared" si="10"/>
        <v/>
      </c>
      <c r="K124" s="155" t="str">
        <f>IF($C$7="","",IF(VLOOKUP($C$7,A!$A$47:$AG$75,16)="","",(VLOOKUP($C$7,A!$A$47:$AG$75,16))))</f>
        <v/>
      </c>
      <c r="L124" s="156" t="str">
        <f>IF($C$7="","",IF(VLOOKUP($C$7,A!$A$47:$AG$75,16)="","",(VLOOKUP($C$7,A!$A$47:$AG$75,16))))</f>
        <v/>
      </c>
      <c r="M124" s="155" t="str">
        <f t="shared" si="5"/>
        <v/>
      </c>
      <c r="N124" s="162" t="str">
        <f t="shared" si="6"/>
        <v/>
      </c>
      <c r="O124" s="162" t="str">
        <f t="shared" si="7"/>
        <v/>
      </c>
      <c r="P124" s="156" t="str">
        <f t="shared" si="8"/>
        <v/>
      </c>
      <c r="Q124" s="157" t="str">
        <f t="shared" si="12"/>
        <v/>
      </c>
      <c r="R124" s="189" t="str">
        <f t="shared" si="13"/>
        <v/>
      </c>
    </row>
    <row r="125" spans="1:18" hidden="1" x14ac:dyDescent="0.2">
      <c r="A125" s="158">
        <v>13</v>
      </c>
      <c r="B125" s="159" t="str">
        <f>IF(A!B$18="","",IF(A!B$18=E$7,"",A!B$18))</f>
        <v/>
      </c>
      <c r="C125" s="150" t="str">
        <f t="shared" si="14"/>
        <v/>
      </c>
      <c r="D125" s="161" t="str">
        <f>IF(B125="","",A!C$18)</f>
        <v/>
      </c>
      <c r="E125" s="155" t="str">
        <f t="shared" si="3"/>
        <v/>
      </c>
      <c r="F125" s="162" t="str">
        <f t="shared" si="11"/>
        <v/>
      </c>
      <c r="G125" s="162" t="str">
        <f t="shared" si="9"/>
        <v/>
      </c>
      <c r="H125" s="162" t="str">
        <f t="shared" si="10"/>
        <v/>
      </c>
      <c r="I125" s="162" t="str">
        <f t="shared" si="4"/>
        <v/>
      </c>
      <c r="J125" s="156" t="str">
        <f t="shared" si="10"/>
        <v/>
      </c>
      <c r="K125" s="155" t="str">
        <f>IF($C$7="","",IF(VLOOKUP($C$7,A!$A$47:$AG$75,17)="","",(VLOOKUP($C$7,A!$A$47:$AG$75,17))))</f>
        <v/>
      </c>
      <c r="L125" s="156" t="str">
        <f>IF($C$7="","",IF(VLOOKUP($C$7,A!$A$47:$AG$75,17)="","",(VLOOKUP($C$7,A!$A$47:$AG$75,17))))</f>
        <v/>
      </c>
      <c r="M125" s="155" t="str">
        <f t="shared" si="5"/>
        <v/>
      </c>
      <c r="N125" s="162" t="str">
        <f t="shared" si="6"/>
        <v/>
      </c>
      <c r="O125" s="162" t="str">
        <f t="shared" si="7"/>
        <v/>
      </c>
      <c r="P125" s="156" t="str">
        <f t="shared" si="8"/>
        <v/>
      </c>
      <c r="Q125" s="157" t="str">
        <f t="shared" si="12"/>
        <v/>
      </c>
      <c r="R125" s="189" t="str">
        <f t="shared" si="13"/>
        <v/>
      </c>
    </row>
    <row r="126" spans="1:18" hidden="1" x14ac:dyDescent="0.2">
      <c r="A126" s="158">
        <v>14</v>
      </c>
      <c r="B126" s="159" t="str">
        <f>IF(A!B$19="","",IF(A!B$19=E$7,"",A!B$19))</f>
        <v/>
      </c>
      <c r="C126" s="150" t="str">
        <f t="shared" si="14"/>
        <v/>
      </c>
      <c r="D126" s="161" t="str">
        <f>IF(B126="","",A!C$19)</f>
        <v/>
      </c>
      <c r="E126" s="155" t="str">
        <f t="shared" si="3"/>
        <v/>
      </c>
      <c r="F126" s="162" t="str">
        <f t="shared" si="11"/>
        <v/>
      </c>
      <c r="G126" s="162" t="str">
        <f t="shared" si="9"/>
        <v/>
      </c>
      <c r="H126" s="162" t="str">
        <f t="shared" si="10"/>
        <v/>
      </c>
      <c r="I126" s="162" t="str">
        <f t="shared" si="4"/>
        <v/>
      </c>
      <c r="J126" s="156" t="str">
        <f t="shared" si="10"/>
        <v/>
      </c>
      <c r="K126" s="155" t="str">
        <f>IF($C$7="","",IF(VLOOKUP($C$7,A!$A$47:$AG$75,18)="","",(VLOOKUP($C$7,A!$A$47:$AG$75,18))))</f>
        <v/>
      </c>
      <c r="L126" s="156" t="str">
        <f>IF($C$7="","",IF(VLOOKUP($C$7,A!$A$47:$AG$75,18)="","",(VLOOKUP($C$7,A!$A$47:$AG$75,18))))</f>
        <v/>
      </c>
      <c r="M126" s="155" t="str">
        <f t="shared" si="5"/>
        <v/>
      </c>
      <c r="N126" s="162" t="str">
        <f t="shared" si="6"/>
        <v/>
      </c>
      <c r="O126" s="162" t="str">
        <f t="shared" si="7"/>
        <v/>
      </c>
      <c r="P126" s="156" t="str">
        <f t="shared" si="8"/>
        <v/>
      </c>
      <c r="Q126" s="157" t="str">
        <f t="shared" si="12"/>
        <v/>
      </c>
      <c r="R126" s="189" t="str">
        <f t="shared" si="13"/>
        <v/>
      </c>
    </row>
    <row r="127" spans="1:18" hidden="1" x14ac:dyDescent="0.2">
      <c r="A127" s="158">
        <v>15</v>
      </c>
      <c r="B127" s="159" t="str">
        <f>IF(A!B$20="","",IF(A!B$20=E$7,"",A!B$20))</f>
        <v/>
      </c>
      <c r="C127" s="150" t="str">
        <f t="shared" si="14"/>
        <v/>
      </c>
      <c r="D127" s="161" t="str">
        <f>IF(B127="","",A!C$20)</f>
        <v/>
      </c>
      <c r="E127" s="155" t="str">
        <f t="shared" si="3"/>
        <v/>
      </c>
      <c r="F127" s="162" t="str">
        <f t="shared" si="11"/>
        <v/>
      </c>
      <c r="G127" s="162" t="str">
        <f t="shared" si="9"/>
        <v/>
      </c>
      <c r="H127" s="162" t="str">
        <f t="shared" si="10"/>
        <v/>
      </c>
      <c r="I127" s="162" t="str">
        <f t="shared" si="4"/>
        <v/>
      </c>
      <c r="J127" s="156" t="str">
        <f t="shared" si="10"/>
        <v/>
      </c>
      <c r="K127" s="155" t="str">
        <f>IF($C$7="","",IF(VLOOKUP($C$7,A!$A$47:$AG$75,19)="","",(VLOOKUP($C$7,A!$A$47:$AG$75,19))))</f>
        <v/>
      </c>
      <c r="L127" s="156" t="str">
        <f>IF($C$7="","",IF(VLOOKUP($C$7,A!$A$47:$AG$75,19)="","",(VLOOKUP($C$7,A!$A$47:$AG$75,19))))</f>
        <v/>
      </c>
      <c r="M127" s="155" t="str">
        <f t="shared" si="5"/>
        <v/>
      </c>
      <c r="N127" s="162" t="str">
        <f t="shared" si="6"/>
        <v/>
      </c>
      <c r="O127" s="162" t="str">
        <f t="shared" si="7"/>
        <v/>
      </c>
      <c r="P127" s="156" t="str">
        <f t="shared" si="8"/>
        <v/>
      </c>
      <c r="Q127" s="157" t="str">
        <f t="shared" si="12"/>
        <v/>
      </c>
      <c r="R127" s="189" t="str">
        <f t="shared" si="13"/>
        <v/>
      </c>
    </row>
    <row r="128" spans="1:18" hidden="1" x14ac:dyDescent="0.2">
      <c r="A128" s="158">
        <v>16</v>
      </c>
      <c r="B128" s="159" t="str">
        <f>IF(A!B$21="","",IF(A!B$21=E$7,"",A!B$21))</f>
        <v/>
      </c>
      <c r="C128" s="150" t="str">
        <f t="shared" si="14"/>
        <v/>
      </c>
      <c r="D128" s="161" t="str">
        <f>IF(B128="","",A!C$21)</f>
        <v/>
      </c>
      <c r="E128" s="155" t="str">
        <f t="shared" si="3"/>
        <v/>
      </c>
      <c r="F128" s="162" t="str">
        <f t="shared" si="11"/>
        <v/>
      </c>
      <c r="G128" s="162" t="str">
        <f t="shared" si="9"/>
        <v/>
      </c>
      <c r="H128" s="162" t="str">
        <f t="shared" si="10"/>
        <v/>
      </c>
      <c r="I128" s="162" t="str">
        <f t="shared" si="4"/>
        <v/>
      </c>
      <c r="J128" s="156" t="str">
        <f t="shared" si="10"/>
        <v/>
      </c>
      <c r="K128" s="155" t="str">
        <f>IF($C$7="","",IF(VLOOKUP($C$7,A!$A$47:$AG$75,20)="","",(VLOOKUP($C$7,A!$A$47:$AG$75,20))))</f>
        <v/>
      </c>
      <c r="L128" s="156" t="str">
        <f>IF($C$7="","",IF(VLOOKUP($C$7,A!$A$47:$AG$75,20)="","",(VLOOKUP($C$7,A!$A$47:$AG$75,20))))</f>
        <v/>
      </c>
      <c r="M128" s="155" t="str">
        <f t="shared" si="5"/>
        <v/>
      </c>
      <c r="N128" s="162" t="str">
        <f t="shared" si="6"/>
        <v/>
      </c>
      <c r="O128" s="162" t="str">
        <f t="shared" si="7"/>
        <v/>
      </c>
      <c r="P128" s="156" t="str">
        <f t="shared" si="8"/>
        <v/>
      </c>
      <c r="Q128" s="157" t="str">
        <f t="shared" si="12"/>
        <v/>
      </c>
      <c r="R128" s="189" t="str">
        <f t="shared" si="13"/>
        <v/>
      </c>
    </row>
    <row r="129" spans="1:18" hidden="1" x14ac:dyDescent="0.2">
      <c r="A129" s="158">
        <v>17</v>
      </c>
      <c r="B129" s="159" t="str">
        <f>IF(A!B$22="","",IF(A!B$22=E$7,"",A!B$22))</f>
        <v/>
      </c>
      <c r="C129" s="150" t="str">
        <f t="shared" si="14"/>
        <v/>
      </c>
      <c r="D129" s="161" t="str">
        <f>IF(B129="","",A!C$22)</f>
        <v/>
      </c>
      <c r="E129" s="155" t="str">
        <f t="shared" si="3"/>
        <v/>
      </c>
      <c r="F129" s="162" t="str">
        <f t="shared" si="11"/>
        <v/>
      </c>
      <c r="G129" s="162" t="str">
        <f t="shared" si="9"/>
        <v/>
      </c>
      <c r="H129" s="162" t="str">
        <f t="shared" si="10"/>
        <v/>
      </c>
      <c r="I129" s="162" t="str">
        <f t="shared" si="4"/>
        <v/>
      </c>
      <c r="J129" s="156" t="str">
        <f t="shared" si="10"/>
        <v/>
      </c>
      <c r="K129" s="155" t="str">
        <f>IF($C$7="","",IF(VLOOKUP($C$7,A!$A$47:$AG$75,21)="","",(VLOOKUP($C$7,A!$A$47:$AG$75,21))))</f>
        <v/>
      </c>
      <c r="L129" s="156" t="str">
        <f>IF($C$7="","",IF(VLOOKUP($C$7,A!$A$47:$AG$75,21)="","",(VLOOKUP($C$7,A!$A$47:$AG$75,21))))</f>
        <v/>
      </c>
      <c r="M129" s="155" t="str">
        <f t="shared" si="5"/>
        <v/>
      </c>
      <c r="N129" s="162" t="str">
        <f t="shared" si="6"/>
        <v/>
      </c>
      <c r="O129" s="162" t="str">
        <f t="shared" si="7"/>
        <v/>
      </c>
      <c r="P129" s="156" t="str">
        <f t="shared" si="8"/>
        <v/>
      </c>
      <c r="Q129" s="157" t="str">
        <f t="shared" si="12"/>
        <v/>
      </c>
      <c r="R129" s="189" t="str">
        <f t="shared" si="13"/>
        <v/>
      </c>
    </row>
    <row r="130" spans="1:18" hidden="1" x14ac:dyDescent="0.2">
      <c r="A130" s="158">
        <v>18</v>
      </c>
      <c r="B130" s="159" t="str">
        <f>IF(A!B$23="","",IF(A!B$23=E$7,"",A!B$23))</f>
        <v/>
      </c>
      <c r="C130" s="150" t="str">
        <f t="shared" si="14"/>
        <v/>
      </c>
      <c r="D130" s="161" t="str">
        <f>IF(B130="","",A!C$23)</f>
        <v/>
      </c>
      <c r="E130" s="155" t="str">
        <f t="shared" si="3"/>
        <v/>
      </c>
      <c r="F130" s="162" t="str">
        <f t="shared" si="11"/>
        <v/>
      </c>
      <c r="G130" s="162" t="str">
        <f t="shared" si="9"/>
        <v/>
      </c>
      <c r="H130" s="162" t="str">
        <f t="shared" si="10"/>
        <v/>
      </c>
      <c r="I130" s="162" t="str">
        <f t="shared" si="4"/>
        <v/>
      </c>
      <c r="J130" s="156" t="str">
        <f t="shared" si="10"/>
        <v/>
      </c>
      <c r="K130" s="155" t="str">
        <f>IF($C$7="","",IF(VLOOKUP($C$7,A!$A$47:$AG$75,22)="","",(VLOOKUP($C$7,A!$A$47:$AG$75,22))))</f>
        <v/>
      </c>
      <c r="L130" s="156" t="str">
        <f>IF($C$7="","",IF(VLOOKUP($C$7,A!$A$47:$AG$75,22)="","",(VLOOKUP($C$7,A!$A$47:$AG$75,22))))</f>
        <v/>
      </c>
      <c r="M130" s="155" t="str">
        <f t="shared" si="5"/>
        <v/>
      </c>
      <c r="N130" s="162" t="str">
        <f t="shared" si="6"/>
        <v/>
      </c>
      <c r="O130" s="162" t="str">
        <f t="shared" si="7"/>
        <v/>
      </c>
      <c r="P130" s="156" t="str">
        <f t="shared" si="8"/>
        <v/>
      </c>
      <c r="Q130" s="157" t="str">
        <f t="shared" si="12"/>
        <v/>
      </c>
      <c r="R130" s="189" t="str">
        <f t="shared" si="13"/>
        <v/>
      </c>
    </row>
    <row r="131" spans="1:18" hidden="1" x14ac:dyDescent="0.2">
      <c r="A131" s="158">
        <v>19</v>
      </c>
      <c r="B131" s="159" t="str">
        <f>IF(A!B$24="","",IF(A!B$24=E$7,"",A!B$24))</f>
        <v/>
      </c>
      <c r="C131" s="150" t="str">
        <f t="shared" si="14"/>
        <v/>
      </c>
      <c r="D131" s="161" t="str">
        <f>IF(B131="","",A!C$24)</f>
        <v/>
      </c>
      <c r="E131" s="155" t="str">
        <f t="shared" si="3"/>
        <v/>
      </c>
      <c r="F131" s="162" t="str">
        <f t="shared" si="11"/>
        <v/>
      </c>
      <c r="G131" s="162" t="str">
        <f t="shared" si="9"/>
        <v/>
      </c>
      <c r="H131" s="162" t="str">
        <f t="shared" si="10"/>
        <v/>
      </c>
      <c r="I131" s="162" t="str">
        <f t="shared" si="4"/>
        <v/>
      </c>
      <c r="J131" s="156" t="str">
        <f t="shared" si="10"/>
        <v/>
      </c>
      <c r="K131" s="155" t="str">
        <f>IF($C$7="","",IF(VLOOKUP($C$7,A!$A$47:$AG$75,23)="","",(VLOOKUP($C$7,A!$A$47:$AG$75,23))))</f>
        <v/>
      </c>
      <c r="L131" s="156" t="str">
        <f>IF($C$7="","",IF(VLOOKUP($C$7,A!$A$47:$AG$75,23)="","",(VLOOKUP($C$7,A!$A$47:$AG$75,23))))</f>
        <v/>
      </c>
      <c r="M131" s="155" t="str">
        <f t="shared" si="5"/>
        <v/>
      </c>
      <c r="N131" s="162" t="str">
        <f t="shared" si="6"/>
        <v/>
      </c>
      <c r="O131" s="162" t="str">
        <f t="shared" si="7"/>
        <v/>
      </c>
      <c r="P131" s="156" t="str">
        <f t="shared" si="8"/>
        <v/>
      </c>
      <c r="Q131" s="157" t="str">
        <f t="shared" si="12"/>
        <v/>
      </c>
      <c r="R131" s="189" t="str">
        <f t="shared" si="13"/>
        <v/>
      </c>
    </row>
    <row r="132" spans="1:18" hidden="1" x14ac:dyDescent="0.2">
      <c r="A132" s="158">
        <v>20</v>
      </c>
      <c r="B132" s="159" t="str">
        <f>IF(A!B$25="","",IF(A!B$25=E$7,"",A!B$25))</f>
        <v/>
      </c>
      <c r="C132" s="150" t="str">
        <f t="shared" si="14"/>
        <v/>
      </c>
      <c r="D132" s="161" t="str">
        <f>IF(B132="","",A!C$25)</f>
        <v/>
      </c>
      <c r="E132" s="155" t="str">
        <f t="shared" si="3"/>
        <v/>
      </c>
      <c r="F132" s="162" t="str">
        <f t="shared" si="11"/>
        <v/>
      </c>
      <c r="G132" s="162" t="str">
        <f t="shared" si="9"/>
        <v/>
      </c>
      <c r="H132" s="162" t="str">
        <f t="shared" si="10"/>
        <v/>
      </c>
      <c r="I132" s="162" t="str">
        <f t="shared" si="4"/>
        <v/>
      </c>
      <c r="J132" s="156" t="str">
        <f t="shared" si="10"/>
        <v/>
      </c>
      <c r="K132" s="155" t="str">
        <f>IF($C$7="","",IF(VLOOKUP($C$7,A!$A$47:$AG$75,24)="","",(VLOOKUP($C$7,A!$A$47:$AG$75,14))))</f>
        <v/>
      </c>
      <c r="L132" s="156" t="str">
        <f>IF($C$7="","",IF(VLOOKUP($C$7,A!$A$47:$AG$75,24)="","",(VLOOKUP($C$7,A!$A$47:$AG$75,14))))</f>
        <v/>
      </c>
      <c r="M132" s="155" t="str">
        <f t="shared" si="5"/>
        <v/>
      </c>
      <c r="N132" s="162" t="str">
        <f t="shared" si="6"/>
        <v/>
      </c>
      <c r="O132" s="162" t="str">
        <f t="shared" si="7"/>
        <v/>
      </c>
      <c r="P132" s="156" t="str">
        <f t="shared" si="8"/>
        <v/>
      </c>
      <c r="Q132" s="157" t="str">
        <f t="shared" si="12"/>
        <v/>
      </c>
      <c r="R132" s="189" t="str">
        <f t="shared" si="13"/>
        <v/>
      </c>
    </row>
    <row r="133" spans="1:18" hidden="1" x14ac:dyDescent="0.2">
      <c r="A133" s="158">
        <v>21</v>
      </c>
      <c r="B133" s="159" t="str">
        <f>IF(A!B$26="","",IF(A!B$26=E$7,"",A!B$26))</f>
        <v/>
      </c>
      <c r="C133" s="150" t="str">
        <f t="shared" si="14"/>
        <v/>
      </c>
      <c r="D133" s="161" t="str">
        <f>IF(B133="","",A!C$26)</f>
        <v/>
      </c>
      <c r="E133" s="155" t="str">
        <f t="shared" si="3"/>
        <v/>
      </c>
      <c r="F133" s="162" t="str">
        <f t="shared" si="11"/>
        <v/>
      </c>
      <c r="G133" s="162" t="str">
        <f t="shared" si="9"/>
        <v/>
      </c>
      <c r="H133" s="162" t="str">
        <f t="shared" si="10"/>
        <v/>
      </c>
      <c r="I133" s="162" t="str">
        <f t="shared" si="4"/>
        <v/>
      </c>
      <c r="J133" s="156" t="str">
        <f t="shared" si="10"/>
        <v/>
      </c>
      <c r="K133" s="155" t="str">
        <f>IF($C$7="","",IF(VLOOKUP($C$7,A!$A$47:$AG$75,25)="","",(VLOOKUP($C$7,A!$A$47:$AG$75,25))))</f>
        <v/>
      </c>
      <c r="L133" s="156" t="str">
        <f>IF($C$7="","",IF(VLOOKUP($C$7,A!$A$47:$AG$75,25)="","",(VLOOKUP($C$7,A!$A$47:$AG$75,25))))</f>
        <v/>
      </c>
      <c r="M133" s="155" t="str">
        <f t="shared" si="5"/>
        <v/>
      </c>
      <c r="N133" s="162" t="str">
        <f t="shared" si="6"/>
        <v/>
      </c>
      <c r="O133" s="162" t="str">
        <f t="shared" si="7"/>
        <v/>
      </c>
      <c r="P133" s="156" t="str">
        <f t="shared" si="8"/>
        <v/>
      </c>
      <c r="Q133" s="157" t="str">
        <f t="shared" si="12"/>
        <v/>
      </c>
      <c r="R133" s="189" t="str">
        <f t="shared" si="13"/>
        <v/>
      </c>
    </row>
    <row r="134" spans="1:18" hidden="1" x14ac:dyDescent="0.2">
      <c r="A134" s="158">
        <v>22</v>
      </c>
      <c r="B134" s="159" t="str">
        <f>IF(A!B$27="","",IF(A!B$27=E$7,"",A!B$27))</f>
        <v/>
      </c>
      <c r="C134" s="150" t="str">
        <f t="shared" si="14"/>
        <v/>
      </c>
      <c r="D134" s="161" t="str">
        <f>IF(B134="","",A!C$27)</f>
        <v/>
      </c>
      <c r="E134" s="155" t="str">
        <f t="shared" si="3"/>
        <v/>
      </c>
      <c r="F134" s="162" t="str">
        <f t="shared" si="11"/>
        <v/>
      </c>
      <c r="G134" s="162" t="str">
        <f t="shared" si="9"/>
        <v/>
      </c>
      <c r="H134" s="162" t="str">
        <f t="shared" si="10"/>
        <v/>
      </c>
      <c r="I134" s="162" t="str">
        <f t="shared" si="4"/>
        <v/>
      </c>
      <c r="J134" s="156" t="str">
        <f t="shared" si="10"/>
        <v/>
      </c>
      <c r="K134" s="155" t="str">
        <f>IF($C$7="","",IF(VLOOKUP($C$7,A!$A$47:$AG$75,26)="","",(VLOOKUP($C$7,A!$A$47:$AG$75,26))))</f>
        <v/>
      </c>
      <c r="L134" s="156" t="str">
        <f>IF($C$7="","",IF(VLOOKUP($C$7,A!$A$47:$AG$75,26)="","",(VLOOKUP($C$7,A!$A$47:$AG$75,26))))</f>
        <v/>
      </c>
      <c r="M134" s="155" t="str">
        <f t="shared" si="5"/>
        <v/>
      </c>
      <c r="N134" s="162" t="str">
        <f t="shared" si="6"/>
        <v/>
      </c>
      <c r="O134" s="162" t="str">
        <f t="shared" si="7"/>
        <v/>
      </c>
      <c r="P134" s="156" t="str">
        <f t="shared" si="8"/>
        <v/>
      </c>
      <c r="Q134" s="157" t="str">
        <f t="shared" si="12"/>
        <v/>
      </c>
      <c r="R134" s="189" t="str">
        <f t="shared" si="13"/>
        <v/>
      </c>
    </row>
    <row r="135" spans="1:18" hidden="1" x14ac:dyDescent="0.2">
      <c r="A135" s="158">
        <v>23</v>
      </c>
      <c r="B135" s="159" t="str">
        <f>IF(A!B$28="","",IF(A!B$28=E$7,"",A!B$28))</f>
        <v/>
      </c>
      <c r="C135" s="150" t="str">
        <f t="shared" si="14"/>
        <v/>
      </c>
      <c r="D135" s="161" t="str">
        <f>IF(B135="","",A!C$28)</f>
        <v/>
      </c>
      <c r="E135" s="155" t="str">
        <f t="shared" si="3"/>
        <v/>
      </c>
      <c r="F135" s="162" t="str">
        <f t="shared" si="11"/>
        <v/>
      </c>
      <c r="G135" s="162" t="str">
        <f t="shared" si="9"/>
        <v/>
      </c>
      <c r="H135" s="162" t="str">
        <f t="shared" si="10"/>
        <v/>
      </c>
      <c r="I135" s="162" t="str">
        <f t="shared" si="4"/>
        <v/>
      </c>
      <c r="J135" s="156" t="str">
        <f t="shared" si="10"/>
        <v/>
      </c>
      <c r="K135" s="155" t="str">
        <f>IF($C$7="","",IF(VLOOKUP($C$7,A!$A$47:$AG$75,27)="","",(VLOOKUP($C$7,A!$A$47:$AG$75,27))))</f>
        <v/>
      </c>
      <c r="L135" s="156" t="str">
        <f>IF($C$7="","",IF(VLOOKUP($C$7,A!$A$47:$AG$75,27)="","",(VLOOKUP($C$7,A!$A$47:$AG$75,27))))</f>
        <v/>
      </c>
      <c r="M135" s="155" t="str">
        <f t="shared" si="5"/>
        <v/>
      </c>
      <c r="N135" s="162" t="str">
        <f t="shared" si="6"/>
        <v/>
      </c>
      <c r="O135" s="162" t="str">
        <f t="shared" si="7"/>
        <v/>
      </c>
      <c r="P135" s="156" t="str">
        <f t="shared" si="8"/>
        <v/>
      </c>
      <c r="Q135" s="157" t="str">
        <f t="shared" si="12"/>
        <v/>
      </c>
      <c r="R135" s="189" t="str">
        <f t="shared" si="13"/>
        <v/>
      </c>
    </row>
    <row r="136" spans="1:18" hidden="1" x14ac:dyDescent="0.2">
      <c r="A136" s="158">
        <v>24</v>
      </c>
      <c r="B136" s="159" t="str">
        <f>IF(A!B$29="","",IF(A!B$29=E$7,"",A!B$29))</f>
        <v/>
      </c>
      <c r="C136" s="150" t="str">
        <f t="shared" si="14"/>
        <v/>
      </c>
      <c r="D136" s="161" t="str">
        <f>IF(B136="","",A!C$29)</f>
        <v/>
      </c>
      <c r="E136" s="155" t="str">
        <f t="shared" si="3"/>
        <v/>
      </c>
      <c r="F136" s="162" t="str">
        <f t="shared" si="11"/>
        <v/>
      </c>
      <c r="G136" s="162" t="str">
        <f t="shared" si="9"/>
        <v/>
      </c>
      <c r="H136" s="162" t="str">
        <f t="shared" si="10"/>
        <v/>
      </c>
      <c r="I136" s="162" t="str">
        <f t="shared" si="4"/>
        <v/>
      </c>
      <c r="J136" s="156" t="str">
        <f t="shared" si="10"/>
        <v/>
      </c>
      <c r="K136" s="155" t="str">
        <f>IF($C$7="","",IF(VLOOKUP($C$7,A!$A$47:$AG$75,28)="","",(VLOOKUP($C$7,A!$A$47:$AG$75,28))))</f>
        <v/>
      </c>
      <c r="L136" s="156" t="str">
        <f>IF($C$7="","",IF(VLOOKUP($C$7,A!$A$47:$AG$75,28)="","",(VLOOKUP($C$7,A!$A$47:$AG$75,28))))</f>
        <v/>
      </c>
      <c r="M136" s="155" t="str">
        <f t="shared" si="5"/>
        <v/>
      </c>
      <c r="N136" s="162" t="str">
        <f t="shared" si="6"/>
        <v/>
      </c>
      <c r="O136" s="162" t="str">
        <f t="shared" si="7"/>
        <v/>
      </c>
      <c r="P136" s="156" t="str">
        <f t="shared" si="8"/>
        <v/>
      </c>
      <c r="Q136" s="157" t="str">
        <f t="shared" si="12"/>
        <v/>
      </c>
      <c r="R136" s="189" t="str">
        <f t="shared" si="13"/>
        <v/>
      </c>
    </row>
    <row r="137" spans="1:18" hidden="1" x14ac:dyDescent="0.2">
      <c r="A137" s="158">
        <v>25</v>
      </c>
      <c r="B137" s="159" t="str">
        <f>IF(A!B$30="","",IF(A!B$30=E$7,"",A!B$30))</f>
        <v/>
      </c>
      <c r="C137" s="150" t="str">
        <f t="shared" si="14"/>
        <v/>
      </c>
      <c r="D137" s="161" t="str">
        <f>IF(B137="","",A!C$30)</f>
        <v/>
      </c>
      <c r="E137" s="155" t="str">
        <f t="shared" si="3"/>
        <v/>
      </c>
      <c r="F137" s="162" t="str">
        <f t="shared" si="11"/>
        <v/>
      </c>
      <c r="G137" s="162" t="str">
        <f t="shared" si="9"/>
        <v/>
      </c>
      <c r="H137" s="162" t="str">
        <f t="shared" si="10"/>
        <v/>
      </c>
      <c r="I137" s="162" t="str">
        <f t="shared" si="4"/>
        <v/>
      </c>
      <c r="J137" s="156" t="str">
        <f t="shared" si="10"/>
        <v/>
      </c>
      <c r="K137" s="155" t="str">
        <f>IF($C$7="","",IF(VLOOKUP($C$7,A!$A$47:$AG$75,29)="","",(VLOOKUP($C$7,A!$A$47:$AG$75,29))))</f>
        <v/>
      </c>
      <c r="L137" s="156" t="str">
        <f>IF($C$7="","",IF(VLOOKUP($C$7,A!$A$47:$AG$75,29)="","",(VLOOKUP($C$7,A!$A$47:$AG$75,29))))</f>
        <v/>
      </c>
      <c r="M137" s="155" t="str">
        <f t="shared" si="5"/>
        <v/>
      </c>
      <c r="N137" s="162" t="str">
        <f t="shared" si="6"/>
        <v/>
      </c>
      <c r="O137" s="162" t="str">
        <f t="shared" si="7"/>
        <v/>
      </c>
      <c r="P137" s="156" t="str">
        <f t="shared" si="8"/>
        <v/>
      </c>
      <c r="Q137" s="157" t="str">
        <f t="shared" si="12"/>
        <v/>
      </c>
      <c r="R137" s="189" t="str">
        <f t="shared" si="13"/>
        <v/>
      </c>
    </row>
    <row r="138" spans="1:18" hidden="1" x14ac:dyDescent="0.2">
      <c r="A138" s="158">
        <v>26</v>
      </c>
      <c r="B138" s="159" t="str">
        <f>IF(A!B$31="","",IF(A!B$31=E$7,"",A!B$31))</f>
        <v/>
      </c>
      <c r="C138" s="150" t="str">
        <f t="shared" si="14"/>
        <v/>
      </c>
      <c r="D138" s="161" t="str">
        <f>IF(B138="","",A!C$31)</f>
        <v/>
      </c>
      <c r="E138" s="155" t="str">
        <f t="shared" si="3"/>
        <v/>
      </c>
      <c r="F138" s="162" t="str">
        <f>IF(AND(N138=-1,J138=-1),1,"")</f>
        <v/>
      </c>
      <c r="G138" s="162" t="str">
        <f t="shared" si="9"/>
        <v/>
      </c>
      <c r="H138" s="162" t="str">
        <f t="shared" si="10"/>
        <v/>
      </c>
      <c r="I138" s="162" t="str">
        <f t="shared" si="4"/>
        <v/>
      </c>
      <c r="J138" s="156" t="str">
        <f t="shared" si="10"/>
        <v/>
      </c>
      <c r="K138" s="155" t="str">
        <f>IF($C$7="","",IF(VLOOKUP($C$7,A!$A$47:$AG$75,30)="","",(VLOOKUP($C$7,A!$A$47:$AG$75,30))))</f>
        <v/>
      </c>
      <c r="L138" s="156" t="str">
        <f>IF($C$7="","",IF(VLOOKUP($C$7,A!$A$47:$AG$75,30)="","",(VLOOKUP($C$7,A!$A$47:$AG$75,30))))</f>
        <v/>
      </c>
      <c r="M138" s="155" t="str">
        <f t="shared" si="5"/>
        <v/>
      </c>
      <c r="N138" s="162" t="str">
        <f t="shared" si="6"/>
        <v/>
      </c>
      <c r="O138" s="162" t="str">
        <f t="shared" si="7"/>
        <v/>
      </c>
      <c r="P138" s="156" t="str">
        <f t="shared" si="8"/>
        <v/>
      </c>
      <c r="Q138" s="157" t="str">
        <f t="shared" si="12"/>
        <v/>
      </c>
      <c r="R138" s="189" t="str">
        <f t="shared" si="13"/>
        <v/>
      </c>
    </row>
    <row r="139" spans="1:18" hidden="1" x14ac:dyDescent="0.2">
      <c r="A139" s="158">
        <v>27</v>
      </c>
      <c r="B139" s="159" t="str">
        <f>IF(A!B$32="","",IF(A!B$32=E$7,"",A!B$32))</f>
        <v/>
      </c>
      <c r="C139" s="150" t="str">
        <f t="shared" si="14"/>
        <v/>
      </c>
      <c r="D139" s="161" t="str">
        <f>IF(B139="","",A!C$32)</f>
        <v/>
      </c>
      <c r="E139" s="155" t="str">
        <f t="shared" si="3"/>
        <v/>
      </c>
      <c r="F139" s="162" t="str">
        <f>IF(AND(N139=-1,J139=-1),1,"")</f>
        <v/>
      </c>
      <c r="G139" s="162" t="str">
        <f t="shared" si="9"/>
        <v/>
      </c>
      <c r="H139" s="162" t="str">
        <f t="shared" si="10"/>
        <v/>
      </c>
      <c r="I139" s="162" t="str">
        <f t="shared" si="4"/>
        <v/>
      </c>
      <c r="J139" s="156" t="str">
        <f t="shared" si="10"/>
        <v/>
      </c>
      <c r="K139" s="155" t="str">
        <f>IF($C$7="","",IF(VLOOKUP($C$7,A!$A$47:$AG$75,31)="","",(VLOOKUP($C$7,A!$A$47:$AG$75,31))))</f>
        <v/>
      </c>
      <c r="L139" s="156" t="str">
        <f>IF($C$7="","",IF(VLOOKUP($C$7,A!$A$47:$AG$75,31)="","",(VLOOKUP($C$7,A!$A$47:$AG$75,31))))</f>
        <v/>
      </c>
      <c r="M139" s="155" t="str">
        <f t="shared" si="5"/>
        <v/>
      </c>
      <c r="N139" s="162" t="str">
        <f t="shared" si="6"/>
        <v/>
      </c>
      <c r="O139" s="162" t="str">
        <f t="shared" si="7"/>
        <v/>
      </c>
      <c r="P139" s="156" t="str">
        <f t="shared" si="8"/>
        <v/>
      </c>
      <c r="Q139" s="157" t="str">
        <f t="shared" si="12"/>
        <v/>
      </c>
      <c r="R139" s="189" t="str">
        <f t="shared" si="13"/>
        <v/>
      </c>
    </row>
    <row r="140" spans="1:18" hidden="1" x14ac:dyDescent="0.2">
      <c r="A140" s="158">
        <v>28</v>
      </c>
      <c r="B140" s="159" t="str">
        <f>IF(A!B$33="","",IF(A!B$33=E$7,"",A!B$33))</f>
        <v/>
      </c>
      <c r="C140" s="150" t="str">
        <f t="shared" si="14"/>
        <v/>
      </c>
      <c r="D140" s="161" t="str">
        <f>IF(B140="","",A!C$33)</f>
        <v/>
      </c>
      <c r="E140" s="155" t="str">
        <f t="shared" si="3"/>
        <v/>
      </c>
      <c r="F140" s="162" t="str">
        <f>IF(AND(N140=-1,J140=-1),1,"")</f>
        <v/>
      </c>
      <c r="G140" s="162" t="str">
        <f t="shared" si="9"/>
        <v/>
      </c>
      <c r="H140" s="162" t="str">
        <f t="shared" si="10"/>
        <v/>
      </c>
      <c r="I140" s="162" t="str">
        <f t="shared" si="4"/>
        <v/>
      </c>
      <c r="J140" s="156" t="str">
        <f t="shared" si="10"/>
        <v/>
      </c>
      <c r="K140" s="155" t="str">
        <f>IF($C$7="","",IF(VLOOKUP($C$7,A!$A$47:$AG$75,32)="","",(VLOOKUP($C$7,A!$A$47:$AG$75,32))))</f>
        <v/>
      </c>
      <c r="L140" s="156" t="str">
        <f>IF($C$7="","",IF(VLOOKUP($C$7,A!$A$47:$AG$75,32)="","",(VLOOKUP($C$7,A!$A$47:$AG$75,32))))</f>
        <v/>
      </c>
      <c r="M140" s="155" t="str">
        <f t="shared" si="5"/>
        <v/>
      </c>
      <c r="N140" s="162" t="str">
        <f t="shared" si="6"/>
        <v/>
      </c>
      <c r="O140" s="162" t="str">
        <f t="shared" si="7"/>
        <v/>
      </c>
      <c r="P140" s="156" t="str">
        <f t="shared" si="8"/>
        <v/>
      </c>
      <c r="Q140" s="157" t="str">
        <f t="shared" si="12"/>
        <v/>
      </c>
      <c r="R140" s="189" t="str">
        <f t="shared" si="13"/>
        <v/>
      </c>
    </row>
    <row r="141" spans="1:18" hidden="1" x14ac:dyDescent="0.2">
      <c r="A141" s="163">
        <v>29</v>
      </c>
      <c r="B141" s="164" t="str">
        <f>IF(A!B$34="","",IF(A!B$34=E$7,"",A!B$34))</f>
        <v/>
      </c>
      <c r="C141" s="185" t="str">
        <f t="shared" si="14"/>
        <v/>
      </c>
      <c r="D141" s="166" t="str">
        <f>IF(B141="","",A!C$34)</f>
        <v/>
      </c>
      <c r="E141" s="167" t="str">
        <f t="shared" si="3"/>
        <v/>
      </c>
      <c r="F141" s="168" t="str">
        <f>IF(AND(N141=-1,J141=-1),1,"")</f>
        <v/>
      </c>
      <c r="G141" s="168" t="str">
        <f t="shared" si="9"/>
        <v/>
      </c>
      <c r="H141" s="168" t="str">
        <f t="shared" si="10"/>
        <v/>
      </c>
      <c r="I141" s="168" t="str">
        <f t="shared" si="4"/>
        <v/>
      </c>
      <c r="J141" s="169" t="str">
        <f t="shared" si="10"/>
        <v/>
      </c>
      <c r="K141" s="167" t="str">
        <f>IF($C$7="","",IF(VLOOKUP($C$7,A!$A$47:$AG$75,33)="","",(VLOOKUP($C$7,A!$A$47:$AG$75,33))))</f>
        <v/>
      </c>
      <c r="L141" s="169" t="str">
        <f>IF($C$7="","",IF(VLOOKUP($C$7,A!$A$47:$AG$75,33)="","",(VLOOKUP($C$7,A!$A$47:$AG$75,33))))</f>
        <v/>
      </c>
      <c r="M141" s="167" t="str">
        <f t="shared" si="5"/>
        <v/>
      </c>
      <c r="N141" s="168" t="str">
        <f t="shared" si="6"/>
        <v/>
      </c>
      <c r="O141" s="168" t="str">
        <f t="shared" si="7"/>
        <v/>
      </c>
      <c r="P141" s="169" t="str">
        <f t="shared" si="8"/>
        <v/>
      </c>
      <c r="Q141" s="170" t="str">
        <f t="shared" si="12"/>
        <v/>
      </c>
      <c r="R141" s="189" t="str">
        <f t="shared" si="13"/>
        <v/>
      </c>
    </row>
    <row r="142" spans="1:18" x14ac:dyDescent="0.2">
      <c r="R142" s="189"/>
    </row>
  </sheetData>
  <sheetProtection sheet="1" objects="1" scenarios="1"/>
  <autoFilter ref="A112:Q141">
    <filterColumn colId="1">
      <customFilters and="1">
        <customFilter operator="notEqual" val=" "/>
      </customFilters>
    </filterColumn>
  </autoFilter>
  <mergeCells count="11">
    <mergeCell ref="J14:M14"/>
    <mergeCell ref="O1:Q1"/>
    <mergeCell ref="E7:O7"/>
    <mergeCell ref="C3:I3"/>
    <mergeCell ref="J11:M11"/>
    <mergeCell ref="J10:M10"/>
    <mergeCell ref="J9:M9"/>
    <mergeCell ref="E11:F11"/>
    <mergeCell ref="E12:F12"/>
    <mergeCell ref="J12:M12"/>
    <mergeCell ref="J13:M13"/>
  </mergeCells>
  <phoneticPr fontId="0" type="noConversion"/>
  <conditionalFormatting sqref="I25:I53">
    <cfRule type="cellIs" dxfId="17" priority="1" stopIfTrue="1" operator="equal">
      <formula>0</formula>
    </cfRule>
    <cfRule type="cellIs" dxfId="16" priority="2" stopIfTrue="1" operator="equal">
      <formula>-1</formula>
    </cfRule>
    <cfRule type="cellIs" dxfId="15" priority="3" stopIfTrue="1" operator="equal">
      <formula>1</formula>
    </cfRule>
  </conditionalFormatting>
  <conditionalFormatting sqref="J25:J53">
    <cfRule type="cellIs" dxfId="14" priority="4" stopIfTrue="1" operator="equal">
      <formula>0</formula>
    </cfRule>
    <cfRule type="cellIs" dxfId="13" priority="5" stopIfTrue="1" operator="equal">
      <formula>1</formula>
    </cfRule>
    <cfRule type="cellIs" dxfId="12" priority="6" stopIfTrue="1" operator="equal">
      <formula>-1</formula>
    </cfRule>
  </conditionalFormatting>
  <conditionalFormatting sqref="G25:G53 M25:M53 O25:O53">
    <cfRule type="cellIs" dxfId="11" priority="7" stopIfTrue="1" operator="equal">
      <formula>0</formula>
    </cfRule>
    <cfRule type="cellIs" dxfId="10" priority="8" stopIfTrue="1" operator="equal">
      <formula>-1</formula>
    </cfRule>
    <cfRule type="cellIs" dxfId="9" priority="9" stopIfTrue="1" operator="equal">
      <formula>1</formula>
    </cfRule>
  </conditionalFormatting>
  <conditionalFormatting sqref="H25:H53 P25:P53 N25:N53">
    <cfRule type="cellIs" dxfId="8" priority="10" stopIfTrue="1" operator="equal">
      <formula>0</formula>
    </cfRule>
    <cfRule type="cellIs" dxfId="7" priority="11" stopIfTrue="1" operator="equal">
      <formula>1</formula>
    </cfRule>
    <cfRule type="cellIs" dxfId="6" priority="12" stopIfTrue="1" operator="equal">
      <formula>-1</formula>
    </cfRule>
  </conditionalFormatting>
  <conditionalFormatting sqref="K25:K53">
    <cfRule type="cellIs" dxfId="5" priority="13" stopIfTrue="1" operator="equal">
      <formula>"S+"</formula>
    </cfRule>
    <cfRule type="cellIs" dxfId="4" priority="14" stopIfTrue="1" operator="equal">
      <formula>$N$23</formula>
    </cfRule>
  </conditionalFormatting>
  <conditionalFormatting sqref="L25:L53">
    <cfRule type="cellIs" dxfId="3" priority="15" stopIfTrue="1" operator="equal">
      <formula>"S+"</formula>
    </cfRule>
    <cfRule type="cellIs" dxfId="2" priority="16" stopIfTrue="1" operator="equal">
      <formula>$N$23</formula>
    </cfRule>
  </conditionalFormatting>
  <conditionalFormatting sqref="E9:E13">
    <cfRule type="cellIs" dxfId="1" priority="17" stopIfTrue="1" operator="notEqual">
      <formula>"Nella media"</formula>
    </cfRule>
  </conditionalFormatting>
  <dataValidations count="1">
    <dataValidation type="whole" allowBlank="1" showInputMessage="1" showErrorMessage="1" error="Digitare un numero intero compreso tra 1 e 29." sqref="C7">
      <formula1>1</formula1>
      <formula2>29</formula2>
    </dataValidation>
  </dataValidations>
  <pageMargins left="0.19685039370078741" right="0.19685039370078741" top="0.51181102362204722" bottom="0.6692913385826772" header="0.35433070866141736" footer="0.35433070866141736"/>
  <pageSetup paperSize="9" orientation="portrait" blackAndWhite="1" horizontalDpi="300" verticalDpi="300" r:id="rId1"/>
  <headerFooter alignWithMargins="0">
    <oddFooter>&amp;L&amp;"Arial,Corsivo"&amp;8Foglio elettronico: L. Clama, G. Martini, M. Nardini&amp;C&amp;8&amp;F&amp;R&amp;8&amp;D</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glio7"/>
  <dimension ref="A1:X47"/>
  <sheetViews>
    <sheetView showGridLines="0" showRowColHeaders="0" zoomScaleNormal="100" workbookViewId="0"/>
  </sheetViews>
  <sheetFormatPr defaultRowHeight="10.5" x14ac:dyDescent="0.2"/>
  <cols>
    <col min="1" max="1" width="3.7109375" style="199" customWidth="1"/>
    <col min="2" max="17" width="6.140625" style="198" customWidth="1"/>
    <col min="18" max="24" width="6.140625" style="199" customWidth="1"/>
    <col min="25" max="25" width="0.85546875" style="199" customWidth="1"/>
    <col min="26" max="27" width="6.28515625" style="199" customWidth="1"/>
    <col min="28" max="16384" width="9.140625" style="199"/>
  </cols>
  <sheetData>
    <row r="1" spans="1:24" ht="15.75" customHeight="1" x14ac:dyDescent="0.2">
      <c r="A1" s="220" t="str">
        <f>IF(A!H40=0,"",A!H40)</f>
        <v/>
      </c>
      <c r="B1" s="221" t="s">
        <v>206</v>
      </c>
      <c r="C1" s="179"/>
      <c r="D1" s="179"/>
      <c r="E1" s="179"/>
      <c r="F1" s="179"/>
      <c r="G1" s="179"/>
      <c r="H1" s="179"/>
      <c r="I1" s="179"/>
      <c r="J1" s="179"/>
      <c r="K1" s="179"/>
      <c r="L1" s="179"/>
      <c r="M1" s="179"/>
      <c r="N1" s="179"/>
      <c r="O1" s="179"/>
      <c r="P1" s="179"/>
      <c r="Q1" s="179"/>
      <c r="R1" s="21"/>
      <c r="S1" s="21"/>
      <c r="T1" s="21"/>
      <c r="U1" s="21"/>
      <c r="V1" s="21"/>
      <c r="W1" s="21"/>
      <c r="X1" s="21"/>
    </row>
    <row r="2" spans="1:24" ht="15.75" customHeight="1" x14ac:dyDescent="0.2">
      <c r="A2" s="220" t="str">
        <f>IF(A!H41=0,"",A!H41)</f>
        <v/>
      </c>
      <c r="B2" s="221" t="s">
        <v>207</v>
      </c>
      <c r="C2" s="179"/>
      <c r="D2" s="179"/>
      <c r="E2" s="179"/>
      <c r="F2" s="179"/>
      <c r="G2" s="179"/>
      <c r="H2" s="179"/>
      <c r="I2" s="179"/>
      <c r="J2" s="179"/>
      <c r="K2" s="179"/>
      <c r="L2" s="179"/>
      <c r="M2" s="179"/>
      <c r="N2" s="179"/>
      <c r="O2" s="179"/>
      <c r="P2" s="179"/>
      <c r="Q2" s="179"/>
      <c r="R2" s="21"/>
      <c r="S2" s="21"/>
      <c r="T2" s="21"/>
      <c r="U2" s="21"/>
      <c r="V2" s="21"/>
      <c r="W2" s="21"/>
      <c r="X2" s="21"/>
    </row>
    <row r="3" spans="1:24" ht="15.75" customHeight="1" x14ac:dyDescent="0.2">
      <c r="A3" s="222" t="str">
        <f>IF(A1="","",A1-1)</f>
        <v/>
      </c>
      <c r="B3" s="221" t="s">
        <v>208</v>
      </c>
      <c r="C3" s="179"/>
      <c r="D3" s="179"/>
      <c r="E3" s="179"/>
      <c r="F3" s="179"/>
      <c r="G3" s="179"/>
      <c r="H3" s="179"/>
      <c r="I3" s="179"/>
      <c r="J3" s="179"/>
      <c r="K3" s="179"/>
      <c r="L3" s="179"/>
      <c r="M3" s="179"/>
      <c r="N3" s="179"/>
      <c r="O3" s="179"/>
      <c r="P3" s="179"/>
      <c r="Q3" s="179"/>
      <c r="R3" s="21"/>
      <c r="S3" s="21"/>
      <c r="T3" s="21"/>
      <c r="U3" s="21"/>
      <c r="V3" s="21"/>
      <c r="W3" s="21"/>
      <c r="X3" s="21"/>
    </row>
    <row r="4" spans="1:24" x14ac:dyDescent="0.2">
      <c r="A4" s="223"/>
      <c r="B4" s="187"/>
      <c r="C4" s="179"/>
      <c r="D4" s="179"/>
      <c r="E4" s="179"/>
      <c r="F4" s="179"/>
      <c r="G4" s="179"/>
      <c r="H4" s="179"/>
      <c r="I4" s="179"/>
      <c r="J4" s="179"/>
      <c r="K4" s="179"/>
      <c r="L4" s="179"/>
      <c r="M4" s="179"/>
      <c r="N4" s="179"/>
      <c r="O4" s="179"/>
      <c r="P4" s="179"/>
      <c r="Q4" s="179"/>
      <c r="R4" s="21"/>
      <c r="S4" s="21"/>
      <c r="T4" s="21"/>
      <c r="U4" s="21"/>
      <c r="V4" s="21"/>
      <c r="W4" s="21"/>
      <c r="X4" s="21"/>
    </row>
    <row r="5" spans="1:24" ht="11.25" x14ac:dyDescent="0.2">
      <c r="A5" s="223"/>
      <c r="B5" s="224" t="s">
        <v>209</v>
      </c>
      <c r="C5" s="179"/>
      <c r="D5" s="179"/>
      <c r="E5" s="179"/>
      <c r="F5" s="179"/>
      <c r="G5" s="179"/>
      <c r="H5" s="179"/>
      <c r="I5" s="179"/>
      <c r="J5" s="179"/>
      <c r="K5" s="179"/>
      <c r="L5" s="179"/>
      <c r="M5" s="179"/>
      <c r="N5" s="179"/>
      <c r="O5" s="179"/>
      <c r="P5" s="179"/>
      <c r="Q5" s="179"/>
      <c r="R5" s="21"/>
      <c r="S5" s="21"/>
      <c r="T5" s="21"/>
      <c r="U5" s="21"/>
      <c r="V5" s="21"/>
      <c r="W5" s="21"/>
      <c r="X5" s="21"/>
    </row>
    <row r="6" spans="1:24" ht="11.25" x14ac:dyDescent="0.2">
      <c r="A6" s="223"/>
      <c r="B6" s="221" t="s">
        <v>217</v>
      </c>
      <c r="C6" s="179"/>
      <c r="D6" s="179"/>
      <c r="E6" s="179"/>
      <c r="F6" s="179"/>
      <c r="G6" s="179"/>
      <c r="H6" s="179"/>
      <c r="I6" s="179"/>
      <c r="J6" s="179"/>
      <c r="K6" s="179"/>
      <c r="L6" s="179"/>
      <c r="M6" s="179"/>
      <c r="N6" s="179"/>
      <c r="O6" s="179"/>
      <c r="P6" s="179"/>
      <c r="Q6" s="179"/>
      <c r="R6" s="21"/>
      <c r="S6" s="21"/>
      <c r="T6" s="21"/>
      <c r="U6" s="21"/>
      <c r="V6" s="21"/>
      <c r="W6" s="21"/>
      <c r="X6" s="21"/>
    </row>
    <row r="7" spans="1:24" s="200" customFormat="1" ht="3.75" customHeight="1" x14ac:dyDescent="0.2">
      <c r="A7" s="27"/>
      <c r="B7" s="225"/>
      <c r="C7" s="56"/>
      <c r="D7" s="56"/>
      <c r="E7" s="56"/>
      <c r="F7" s="56"/>
      <c r="G7" s="56"/>
      <c r="H7" s="56"/>
      <c r="I7" s="56"/>
      <c r="J7" s="56"/>
      <c r="K7" s="56"/>
      <c r="L7" s="56"/>
      <c r="M7" s="56"/>
      <c r="N7" s="56"/>
      <c r="O7" s="56"/>
      <c r="P7" s="56"/>
      <c r="Q7" s="56"/>
      <c r="R7" s="20"/>
      <c r="S7" s="20"/>
      <c r="T7" s="20"/>
      <c r="U7" s="20"/>
      <c r="V7" s="20"/>
      <c r="W7" s="20"/>
      <c r="X7" s="20"/>
    </row>
    <row r="8" spans="1:24" ht="18" customHeight="1" x14ac:dyDescent="0.2">
      <c r="A8" s="179"/>
      <c r="B8" s="430" t="s">
        <v>205</v>
      </c>
      <c r="C8" s="431"/>
      <c r="D8" s="431"/>
      <c r="E8" s="431"/>
      <c r="F8" s="431"/>
      <c r="G8" s="431"/>
      <c r="H8" s="431"/>
      <c r="I8" s="431"/>
      <c r="J8" s="431"/>
      <c r="K8" s="431"/>
      <c r="L8" s="431"/>
      <c r="M8" s="431"/>
      <c r="N8" s="431"/>
      <c r="O8" s="431"/>
      <c r="P8" s="431"/>
      <c r="Q8" s="431"/>
      <c r="R8" s="431"/>
      <c r="S8" s="431"/>
      <c r="T8" s="431"/>
      <c r="U8" s="431"/>
      <c r="V8" s="431"/>
      <c r="W8" s="432"/>
      <c r="X8" s="432"/>
    </row>
    <row r="9" spans="1:24" ht="15.75" customHeight="1" x14ac:dyDescent="0.2">
      <c r="A9" s="179"/>
      <c r="B9" s="433">
        <f t="shared" ref="B9:W9" si="0">B18</f>
        <v>0</v>
      </c>
      <c r="C9" s="434">
        <f t="shared" si="0"/>
        <v>1</v>
      </c>
      <c r="D9" s="434">
        <f t="shared" si="0"/>
        <v>2</v>
      </c>
      <c r="E9" s="434">
        <f t="shared" si="0"/>
        <v>3</v>
      </c>
      <c r="F9" s="434">
        <f t="shared" si="0"/>
        <v>4</v>
      </c>
      <c r="G9" s="434">
        <f t="shared" si="0"/>
        <v>5</v>
      </c>
      <c r="H9" s="434">
        <f t="shared" si="0"/>
        <v>6</v>
      </c>
      <c r="I9" s="434">
        <f t="shared" si="0"/>
        <v>7</v>
      </c>
      <c r="J9" s="434">
        <f t="shared" si="0"/>
        <v>8</v>
      </c>
      <c r="K9" s="434">
        <f t="shared" si="0"/>
        <v>9</v>
      </c>
      <c r="L9" s="434">
        <f t="shared" si="0"/>
        <v>10</v>
      </c>
      <c r="M9" s="434">
        <f t="shared" si="0"/>
        <v>11</v>
      </c>
      <c r="N9" s="434">
        <f t="shared" si="0"/>
        <v>12</v>
      </c>
      <c r="O9" s="434">
        <f t="shared" si="0"/>
        <v>13</v>
      </c>
      <c r="P9" s="434">
        <f t="shared" si="0"/>
        <v>14</v>
      </c>
      <c r="Q9" s="434">
        <f t="shared" si="0"/>
        <v>15</v>
      </c>
      <c r="R9" s="434">
        <f t="shared" si="0"/>
        <v>16</v>
      </c>
      <c r="S9" s="434">
        <f t="shared" si="0"/>
        <v>17</v>
      </c>
      <c r="T9" s="434">
        <f t="shared" si="0"/>
        <v>18</v>
      </c>
      <c r="U9" s="434">
        <f t="shared" si="0"/>
        <v>19</v>
      </c>
      <c r="V9" s="434">
        <f t="shared" si="0"/>
        <v>20</v>
      </c>
      <c r="W9" s="435">
        <f t="shared" si="0"/>
        <v>21</v>
      </c>
      <c r="X9" s="436">
        <f>X18</f>
        <v>22</v>
      </c>
    </row>
    <row r="10" spans="1:24" ht="16.5" customHeight="1" x14ac:dyDescent="0.2">
      <c r="A10" s="226" t="str">
        <f>IF(A3="","",VLOOKUP($A3,$A$19:$X$47,1,FALSE))</f>
        <v/>
      </c>
      <c r="B10" s="227" t="str">
        <f>IF($A3="","",IF(VLOOKUP($A3,$A$19:$X$47,D$9,FALSE)="","",VLOOKUP($A3,$A$19:$X$47,D$9,FALSE)*100))</f>
        <v/>
      </c>
      <c r="C10" s="227" t="str">
        <f>IF($A3="","",IF(VLOOKUP($A3,$A$19:$X$47,E$9,FALSE)="","",VLOOKUP($A3,$A$19:$X$47,E$9,FALSE)*100))</f>
        <v/>
      </c>
      <c r="D10" s="227" t="str">
        <f t="shared" ref="D10:S10" si="1">IF($A3="","",IF(VLOOKUP($A3,$A$19:$X$47,F$9,FALSE)="","",VLOOKUP($A3,$A$19:$X$47,F$9,FALSE)*100))</f>
        <v/>
      </c>
      <c r="E10" s="227" t="str">
        <f t="shared" si="1"/>
        <v/>
      </c>
      <c r="F10" s="227" t="str">
        <f t="shared" si="1"/>
        <v/>
      </c>
      <c r="G10" s="227" t="str">
        <f t="shared" si="1"/>
        <v/>
      </c>
      <c r="H10" s="227" t="str">
        <f t="shared" si="1"/>
        <v/>
      </c>
      <c r="I10" s="227" t="str">
        <f t="shared" si="1"/>
        <v/>
      </c>
      <c r="J10" s="227" t="str">
        <f t="shared" si="1"/>
        <v/>
      </c>
      <c r="K10" s="227" t="str">
        <f t="shared" si="1"/>
        <v/>
      </c>
      <c r="L10" s="227" t="str">
        <f t="shared" si="1"/>
        <v/>
      </c>
      <c r="M10" s="227" t="str">
        <f t="shared" si="1"/>
        <v/>
      </c>
      <c r="N10" s="227" t="str">
        <f t="shared" si="1"/>
        <v/>
      </c>
      <c r="O10" s="227" t="str">
        <f t="shared" si="1"/>
        <v/>
      </c>
      <c r="P10" s="227" t="str">
        <f t="shared" si="1"/>
        <v/>
      </c>
      <c r="Q10" s="227" t="str">
        <f t="shared" si="1"/>
        <v/>
      </c>
      <c r="R10" s="227" t="str">
        <f t="shared" si="1"/>
        <v/>
      </c>
      <c r="S10" s="227" t="str">
        <f t="shared" si="1"/>
        <v/>
      </c>
      <c r="T10" s="227" t="str">
        <f>IF($A3="","",IF(VLOOKUP($A3,$A$19:$X$47,V$9,FALSE)="","",VLOOKUP($A3,$A$19:$X$47,V$9,FALSE)*100))</f>
        <v/>
      </c>
      <c r="U10" s="227" t="str">
        <f>IF($A3="","",IF(VLOOKUP($A3,$A$19:$X$47,W$9,FALSE)="","",VLOOKUP($A3,$A$19:$X$47,W$9,FALSE)*100))</f>
        <v/>
      </c>
      <c r="V10" s="227" t="str">
        <f>IF($A3="","",IF(VLOOKUP($A3,$A$19:$X$47,22,FALSE)="","",VLOOKUP($A3,$A$19:$X$47,22,FALSE)*100))</f>
        <v/>
      </c>
      <c r="W10" s="227" t="str">
        <f>IF($A3="","",IF(VLOOKUP($A3,$A$19:$X$47,23,FALSE)="","",VLOOKUP($A3,$A$19:$X$47,23,FALSE)*100))</f>
        <v/>
      </c>
      <c r="X10" s="227" t="str">
        <f>IF($A3="","",IF(VLOOKUP($A3,$A$19:$X$47,24,FALSE)="","",VLOOKUP($A3,$A$19:$X$47,24,FALSE)*100))</f>
        <v/>
      </c>
    </row>
    <row r="11" spans="1:24" ht="16.5" customHeight="1" x14ac:dyDescent="0.2">
      <c r="A11" s="228" t="str">
        <f>IF(A2=A3,"",IF(VLOOKUP($A2,$A$19:$X$47,C$9,FALSE)="","",VLOOKUP($A2,$A$19:$X$47,C$9,FALSE)))</f>
        <v/>
      </c>
      <c r="B11" s="229" t="str">
        <f>IF(A11="","",IF(VLOOKUP($A11,$A$19:$X$47,D$9,FALSE)="","",VLOOKUP($A11,$A$19:$X$47,D$9,FALSE)*100))</f>
        <v/>
      </c>
      <c r="C11" s="229" t="str">
        <f>IF(A11="","",IF(VLOOKUP($A11,$A$19:$X$47,E$9,FALSE)="","",VLOOKUP($A11,$A$19:$X$47,E$9,FALSE)*100))</f>
        <v/>
      </c>
      <c r="D11" s="229" t="str">
        <f>IF(A11="","",IF(VLOOKUP($A11,$A$19:$X$47,F$9,FALSE)="","",VLOOKUP($A11,$A$19:$X$47,F$9,FALSE)*100))</f>
        <v/>
      </c>
      <c r="E11" s="229" t="str">
        <f>IF(A11="","",IF(VLOOKUP($A11,$A$19:$X$47,G$9,FALSE)="","",VLOOKUP($A11,$A$19:$X$47,G$9,FALSE)*100))</f>
        <v/>
      </c>
      <c r="F11" s="229" t="str">
        <f>IF(A11="","",IF(VLOOKUP($A11,$A$19:$X$47,H$9,FALSE)="","",VLOOKUP($A11,$A$19:$X$47,H$9,FALSE)*100))</f>
        <v/>
      </c>
      <c r="G11" s="229" t="str">
        <f>IF(A11="","",IF(VLOOKUP($A11,$A$19:$X$47,I$9,FALSE)="","",VLOOKUP($A11,$A$19:$X$47,I$9,FALSE)*100))</f>
        <v/>
      </c>
      <c r="H11" s="229" t="str">
        <f>IF(A11="","",IF(VLOOKUP($A11,$A$19:$X$47,J$9,FALSE)="","",VLOOKUP($A11,$A$19:$X$47,J$9,FALSE)*100))</f>
        <v/>
      </c>
      <c r="I11" s="229" t="str">
        <f>IF(A11="","",IF(VLOOKUP($A11,$A$19:$X$47,K$9,FALSE)="","",VLOOKUP($A11,$A$19:$X$47,K$9,FALSE)*100))</f>
        <v/>
      </c>
      <c r="J11" s="229" t="str">
        <f>IF(A11="","",IF(VLOOKUP($A11,$A$19:$X$47,L$9,FALSE)="","",VLOOKUP($A11,$A$19:$X$47,L$9,FALSE)*100))</f>
        <v/>
      </c>
      <c r="K11" s="229" t="str">
        <f>IF(A11="","",IF(VLOOKUP($A11,$A$19:$X$47,M$9,FALSE)="","",VLOOKUP($A11,$A$19:$X$47,M$9,FALSE)*100))</f>
        <v/>
      </c>
      <c r="L11" s="229" t="str">
        <f>IF(A11="","",IF(VLOOKUP($A11,$A$19:$X$47,N$9,FALSE)="","",VLOOKUP($A11,$A$19:$X$47,N$9,FALSE)*100))</f>
        <v/>
      </c>
      <c r="M11" s="229" t="str">
        <f>IF(A11="","",IF(VLOOKUP($A11,$A$19:$X$47,O$9,FALSE)="","",VLOOKUP($A11,$A$19:$X$47,O$9,FALSE)*100))</f>
        <v/>
      </c>
      <c r="N11" s="229" t="str">
        <f>IF(A11="","",IF(VLOOKUP($A11,$A$19:$X$47,P$9,FALSE)="","",VLOOKUP($A11,$A$19:$X$47,P$9,FALSE)*100))</f>
        <v/>
      </c>
      <c r="O11" s="229" t="str">
        <f>IF(A11="","",IF(VLOOKUP($A11,$A$19:$X$47,Q$9,FALSE)="","",VLOOKUP($A11,$A$19:$X$47,Q$9,FALSE)*100))</f>
        <v/>
      </c>
      <c r="P11" s="229" t="str">
        <f>IF(A11="","",IF(VLOOKUP($A11,$A$19:$X$47,R$9,FALSE)="","",VLOOKUP($A11,$A$19:$X$47,R$9,FALSE)*100))</f>
        <v/>
      </c>
      <c r="Q11" s="229" t="str">
        <f>IF(A11="","",IF(VLOOKUP($A11,$A$19:$X$47,S$9,FALSE)="","",VLOOKUP($A11,$A$19:$X$47,S$9,FALSE)*100))</f>
        <v/>
      </c>
      <c r="R11" s="229" t="str">
        <f>IF(A11="","",IF(VLOOKUP($A11,$A$19:$X$47,T$9,FALSE)="","",VLOOKUP($A11,$A$19:$X$47,T$9,FALSE)*100))</f>
        <v/>
      </c>
      <c r="S11" s="229" t="str">
        <f>IF(A11="","",IF(VLOOKUP($A11,$A$19:$X$47,U$9,FALSE)="","",VLOOKUP($A11,$A$19:$X$47,U$9,FALSE)*100))</f>
        <v/>
      </c>
      <c r="T11" s="229" t="str">
        <f>IF(A11="","",IF(VLOOKUP($A11,$A$19:$X$47,V$9,FALSE)="","",VLOOKUP($A11,$A$19:$X$47,V$9,FALSE)*100))</f>
        <v/>
      </c>
      <c r="U11" s="229" t="str">
        <f>IF(A11="","",IF(VLOOKUP($A11,$A$19:$X$47,W$9,FALSE)="","",VLOOKUP($A11,$A$19:$X$47,W$9,FALSE)*100))</f>
        <v/>
      </c>
      <c r="V11" s="229" t="str">
        <f>IF(A11="","",IF(VLOOKUP($A11,$A$19:$X$47,22,FALSE)="","",VLOOKUP($A11,$A$19:$X$47,22,FALSE)*100))</f>
        <v/>
      </c>
      <c r="W11" s="229" t="str">
        <f>IF(A11="","",IF(VLOOKUP($A11,$A$19:$X$47,23,FALSE)="","",VLOOKUP($A11,$A$19:$X$47,23,FALSE)))</f>
        <v/>
      </c>
      <c r="X11" s="229" t="str">
        <f>IF(B11="","",IF(VLOOKUP($A11,$A$19:$X$47,24,FALSE)="","",VLOOKUP($A11,$A$19:$X$47,24,FALSE)))</f>
        <v/>
      </c>
    </row>
    <row r="12" spans="1:24" ht="11.25" thickBot="1" x14ac:dyDescent="0.25">
      <c r="A12" s="21"/>
      <c r="B12" s="179"/>
      <c r="C12" s="179"/>
      <c r="D12" s="179"/>
      <c r="E12" s="179"/>
      <c r="F12" s="179"/>
      <c r="G12" s="179"/>
      <c r="H12" s="179"/>
      <c r="I12" s="179"/>
      <c r="J12" s="179"/>
      <c r="K12" s="179"/>
      <c r="L12" s="179"/>
      <c r="M12" s="179"/>
      <c r="N12" s="179"/>
      <c r="O12" s="179"/>
      <c r="P12" s="179"/>
      <c r="Q12" s="179"/>
      <c r="R12" s="21"/>
      <c r="S12" s="21"/>
      <c r="T12" s="21"/>
      <c r="U12" s="21"/>
      <c r="V12" s="21"/>
      <c r="W12" s="21"/>
      <c r="X12" s="21"/>
    </row>
    <row r="13" spans="1:24" x14ac:dyDescent="0.2">
      <c r="A13" s="230"/>
      <c r="B13" s="231"/>
      <c r="C13" s="231"/>
      <c r="D13" s="231"/>
      <c r="E13" s="231"/>
      <c r="F13" s="231"/>
      <c r="G13" s="231"/>
      <c r="H13" s="231"/>
      <c r="I13" s="231"/>
      <c r="J13" s="231"/>
      <c r="K13" s="231"/>
      <c r="L13" s="231"/>
      <c r="M13" s="231"/>
      <c r="N13" s="231"/>
      <c r="O13" s="231"/>
      <c r="P13" s="231"/>
      <c r="Q13" s="231"/>
      <c r="R13" s="230"/>
      <c r="S13" s="230"/>
      <c r="T13" s="230"/>
      <c r="U13" s="230"/>
      <c r="V13" s="230"/>
      <c r="W13" s="230"/>
      <c r="X13" s="230"/>
    </row>
    <row r="14" spans="1:24" ht="15" x14ac:dyDescent="0.2">
      <c r="A14" s="232" t="s">
        <v>203</v>
      </c>
      <c r="B14" s="179"/>
      <c r="C14" s="179"/>
      <c r="D14" s="179"/>
      <c r="E14" s="179"/>
      <c r="F14" s="179"/>
      <c r="G14" s="179"/>
      <c r="H14" s="179"/>
      <c r="I14" s="179"/>
      <c r="J14" s="179"/>
      <c r="K14" s="179"/>
      <c r="L14" s="179"/>
      <c r="M14" s="179"/>
      <c r="N14" s="179"/>
      <c r="O14" s="179"/>
      <c r="P14" s="179"/>
      <c r="Q14" s="179"/>
      <c r="R14" s="21"/>
      <c r="S14" s="21"/>
      <c r="T14" s="21"/>
      <c r="U14" s="21"/>
      <c r="V14" s="21"/>
      <c r="W14" s="21"/>
      <c r="X14" s="21"/>
    </row>
    <row r="15" spans="1:24" x14ac:dyDescent="0.2">
      <c r="A15" s="21" t="s">
        <v>202</v>
      </c>
      <c r="B15" s="179"/>
      <c r="C15" s="179"/>
      <c r="D15" s="179"/>
      <c r="E15" s="179"/>
      <c r="F15" s="179"/>
      <c r="G15" s="179"/>
      <c r="H15" s="179"/>
      <c r="I15" s="179"/>
      <c r="J15" s="179"/>
      <c r="K15" s="179"/>
      <c r="L15" s="179"/>
      <c r="M15" s="179"/>
      <c r="N15" s="179"/>
      <c r="O15" s="179"/>
      <c r="P15" s="179"/>
      <c r="Q15" s="179"/>
      <c r="R15" s="21"/>
      <c r="S15" s="21"/>
      <c r="T15" s="21"/>
      <c r="U15" s="21"/>
      <c r="V15" s="21"/>
      <c r="W15" s="21"/>
      <c r="X15" s="21"/>
    </row>
    <row r="16" spans="1:24" x14ac:dyDescent="0.2">
      <c r="A16" s="21"/>
      <c r="B16" s="179"/>
      <c r="C16" s="179"/>
      <c r="D16" s="179"/>
      <c r="E16" s="179"/>
      <c r="F16" s="179"/>
      <c r="G16" s="179"/>
      <c r="H16" s="179"/>
      <c r="I16" s="179"/>
      <c r="J16" s="179"/>
      <c r="K16" s="179"/>
      <c r="L16" s="179"/>
      <c r="M16" s="179"/>
      <c r="N16" s="179"/>
      <c r="O16" s="179"/>
      <c r="P16" s="179"/>
      <c r="Q16" s="179"/>
      <c r="R16" s="21"/>
      <c r="S16" s="21"/>
      <c r="T16" s="21"/>
      <c r="U16" s="21"/>
      <c r="V16" s="21"/>
      <c r="W16" s="21"/>
      <c r="X16" s="21"/>
    </row>
    <row r="17" spans="1:24" ht="12.75" x14ac:dyDescent="0.2">
      <c r="A17" s="179"/>
      <c r="B17" s="233" t="s">
        <v>204</v>
      </c>
      <c r="C17" s="234"/>
      <c r="D17" s="234"/>
      <c r="E17" s="234"/>
      <c r="F17" s="234"/>
      <c r="G17" s="234"/>
      <c r="H17" s="234"/>
      <c r="I17" s="234"/>
      <c r="J17" s="234"/>
      <c r="K17" s="234"/>
      <c r="L17" s="234"/>
      <c r="M17" s="234"/>
      <c r="N17" s="234"/>
      <c r="O17" s="234"/>
      <c r="P17" s="234"/>
      <c r="Q17" s="234"/>
      <c r="R17" s="21"/>
      <c r="S17" s="21"/>
      <c r="T17" s="21"/>
      <c r="U17" s="21"/>
      <c r="V17" s="21"/>
      <c r="W17" s="21"/>
      <c r="X17" s="21"/>
    </row>
    <row r="18" spans="1:24" ht="12.75" x14ac:dyDescent="0.2">
      <c r="A18" s="219" t="s">
        <v>193</v>
      </c>
      <c r="B18" s="438">
        <v>0</v>
      </c>
      <c r="C18" s="438">
        <v>1</v>
      </c>
      <c r="D18" s="438">
        <v>2</v>
      </c>
      <c r="E18" s="438">
        <v>3</v>
      </c>
      <c r="F18" s="438">
        <v>4</v>
      </c>
      <c r="G18" s="438">
        <v>5</v>
      </c>
      <c r="H18" s="438">
        <v>6</v>
      </c>
      <c r="I18" s="438">
        <v>7</v>
      </c>
      <c r="J18" s="438">
        <v>8</v>
      </c>
      <c r="K18" s="438">
        <v>9</v>
      </c>
      <c r="L18" s="438">
        <v>10</v>
      </c>
      <c r="M18" s="438">
        <v>11</v>
      </c>
      <c r="N18" s="438">
        <v>12</v>
      </c>
      <c r="O18" s="438">
        <v>13</v>
      </c>
      <c r="P18" s="438">
        <v>14</v>
      </c>
      <c r="Q18" s="438">
        <v>15</v>
      </c>
      <c r="R18" s="438">
        <v>16</v>
      </c>
      <c r="S18" s="438">
        <v>17</v>
      </c>
      <c r="T18" s="438">
        <v>18</v>
      </c>
      <c r="U18" s="438">
        <v>19</v>
      </c>
      <c r="V18" s="438">
        <v>20</v>
      </c>
      <c r="W18" s="438">
        <v>21</v>
      </c>
      <c r="X18" s="438">
        <v>22</v>
      </c>
    </row>
    <row r="19" spans="1:24" x14ac:dyDescent="0.2">
      <c r="A19" s="437">
        <v>1</v>
      </c>
      <c r="B19" s="179">
        <f t="shared" ref="B19:C47" si="2">BINOMDIST(B$18,$A19,0.5,FALSE)</f>
        <v>0.5</v>
      </c>
      <c r="C19" s="179">
        <f t="shared" si="2"/>
        <v>0.5</v>
      </c>
      <c r="D19" s="179"/>
      <c r="E19" s="179"/>
      <c r="F19" s="179"/>
      <c r="G19" s="179"/>
      <c r="H19" s="179"/>
      <c r="I19" s="179"/>
      <c r="J19" s="179"/>
      <c r="K19" s="179"/>
      <c r="L19" s="179"/>
      <c r="M19" s="179"/>
      <c r="N19" s="179"/>
      <c r="O19" s="179"/>
      <c r="P19" s="179"/>
      <c r="Q19" s="179"/>
      <c r="R19" s="179"/>
      <c r="S19" s="179"/>
      <c r="T19" s="179"/>
      <c r="U19" s="179"/>
      <c r="V19" s="179"/>
      <c r="W19" s="179"/>
      <c r="X19" s="21"/>
    </row>
    <row r="20" spans="1:24" x14ac:dyDescent="0.2">
      <c r="A20" s="437">
        <v>2</v>
      </c>
      <c r="B20" s="179">
        <f t="shared" si="2"/>
        <v>0.25</v>
      </c>
      <c r="C20" s="179">
        <f t="shared" si="2"/>
        <v>0.49999999999999994</v>
      </c>
      <c r="D20" s="179">
        <f t="shared" ref="D20:D47" si="3">BINOMDIST(D$18,$A20,0.5,FALSE)</f>
        <v>0.25</v>
      </c>
      <c r="E20" s="179"/>
      <c r="F20" s="179"/>
      <c r="G20" s="179"/>
      <c r="H20" s="179"/>
      <c r="I20" s="179"/>
      <c r="J20" s="179"/>
      <c r="K20" s="179"/>
      <c r="L20" s="179"/>
      <c r="M20" s="179"/>
      <c r="N20" s="179"/>
      <c r="O20" s="179"/>
      <c r="P20" s="179"/>
      <c r="Q20" s="179"/>
      <c r="R20" s="179"/>
      <c r="S20" s="179"/>
      <c r="T20" s="179"/>
      <c r="U20" s="179"/>
      <c r="V20" s="179"/>
      <c r="W20" s="179"/>
      <c r="X20" s="21"/>
    </row>
    <row r="21" spans="1:24" x14ac:dyDescent="0.2">
      <c r="A21" s="437">
        <v>3</v>
      </c>
      <c r="B21" s="179">
        <f t="shared" si="2"/>
        <v>0.12500000000000003</v>
      </c>
      <c r="C21" s="179">
        <f t="shared" si="2"/>
        <v>0.375</v>
      </c>
      <c r="D21" s="179">
        <f t="shared" si="3"/>
        <v>0.375</v>
      </c>
      <c r="E21" s="179">
        <f t="shared" ref="E21:E47" si="4">BINOMDIST(E$18,$A21,0.5,FALSE)</f>
        <v>0.12500000000000003</v>
      </c>
      <c r="F21" s="179"/>
      <c r="G21" s="179"/>
      <c r="H21" s="179"/>
      <c r="I21" s="179"/>
      <c r="J21" s="179"/>
      <c r="K21" s="179"/>
      <c r="L21" s="179"/>
      <c r="M21" s="179"/>
      <c r="N21" s="179"/>
      <c r="O21" s="179"/>
      <c r="P21" s="179"/>
      <c r="Q21" s="179"/>
      <c r="R21" s="179"/>
      <c r="S21" s="179"/>
      <c r="T21" s="179"/>
      <c r="U21" s="179"/>
      <c r="V21" s="179"/>
      <c r="W21" s="179"/>
      <c r="X21" s="21"/>
    </row>
    <row r="22" spans="1:24" x14ac:dyDescent="0.2">
      <c r="A22" s="437">
        <v>4</v>
      </c>
      <c r="B22" s="179">
        <f t="shared" si="2"/>
        <v>6.25E-2</v>
      </c>
      <c r="C22" s="179">
        <f t="shared" si="2"/>
        <v>0.24999999999999994</v>
      </c>
      <c r="D22" s="179">
        <f t="shared" si="3"/>
        <v>0.375</v>
      </c>
      <c r="E22" s="179">
        <f t="shared" si="4"/>
        <v>0.25</v>
      </c>
      <c r="F22" s="179">
        <f t="shared" ref="F22:F47" si="5">BINOMDIST(F$18,$A22,0.5,FALSE)</f>
        <v>6.25E-2</v>
      </c>
      <c r="G22" s="179"/>
      <c r="H22" s="179"/>
      <c r="I22" s="179"/>
      <c r="J22" s="179"/>
      <c r="K22" s="179"/>
      <c r="L22" s="179"/>
      <c r="M22" s="179"/>
      <c r="N22" s="179"/>
      <c r="O22" s="179"/>
      <c r="P22" s="179"/>
      <c r="Q22" s="179"/>
      <c r="R22" s="179"/>
      <c r="S22" s="179"/>
      <c r="T22" s="179"/>
      <c r="U22" s="179"/>
      <c r="V22" s="179"/>
      <c r="W22" s="179"/>
      <c r="X22" s="21"/>
    </row>
    <row r="23" spans="1:24" x14ac:dyDescent="0.2">
      <c r="A23" s="437">
        <v>5</v>
      </c>
      <c r="B23" s="179">
        <f t="shared" si="2"/>
        <v>3.125E-2</v>
      </c>
      <c r="C23" s="179">
        <f t="shared" si="2"/>
        <v>0.15624999999999992</v>
      </c>
      <c r="D23" s="179">
        <f t="shared" si="3"/>
        <v>0.3125</v>
      </c>
      <c r="E23" s="179">
        <f t="shared" si="4"/>
        <v>0.3125</v>
      </c>
      <c r="F23" s="179">
        <f t="shared" si="5"/>
        <v>0.15624999999999992</v>
      </c>
      <c r="G23" s="179">
        <f t="shared" ref="G23:G47" si="6">BINOMDIST(G$18,$A23,0.5,FALSE)</f>
        <v>3.125E-2</v>
      </c>
      <c r="H23" s="179"/>
      <c r="I23" s="179"/>
      <c r="J23" s="179"/>
      <c r="K23" s="179"/>
      <c r="L23" s="179"/>
      <c r="M23" s="179"/>
      <c r="N23" s="179"/>
      <c r="O23" s="179"/>
      <c r="P23" s="179"/>
      <c r="Q23" s="179"/>
      <c r="R23" s="179"/>
      <c r="S23" s="179"/>
      <c r="T23" s="179"/>
      <c r="U23" s="179"/>
      <c r="V23" s="179"/>
      <c r="W23" s="179"/>
      <c r="X23" s="21"/>
    </row>
    <row r="24" spans="1:24" x14ac:dyDescent="0.2">
      <c r="A24" s="437">
        <v>6</v>
      </c>
      <c r="B24" s="179">
        <f t="shared" si="2"/>
        <v>1.5625000000000007E-2</v>
      </c>
      <c r="C24" s="179">
        <f t="shared" si="2"/>
        <v>9.375E-2</v>
      </c>
      <c r="D24" s="179">
        <f t="shared" si="3"/>
        <v>0.23437500000000003</v>
      </c>
      <c r="E24" s="179">
        <f t="shared" si="4"/>
        <v>0.31249999999999994</v>
      </c>
      <c r="F24" s="179">
        <f t="shared" si="5"/>
        <v>0.23437500000000003</v>
      </c>
      <c r="G24" s="179">
        <f t="shared" si="6"/>
        <v>9.375E-2</v>
      </c>
      <c r="H24" s="179">
        <f t="shared" ref="H24:H47" si="7">BINOMDIST(H$18,$A24,0.5,FALSE)</f>
        <v>1.5625000000000007E-2</v>
      </c>
      <c r="I24" s="179"/>
      <c r="J24" s="179"/>
      <c r="K24" s="179"/>
      <c r="L24" s="179"/>
      <c r="M24" s="179"/>
      <c r="N24" s="179"/>
      <c r="O24" s="179"/>
      <c r="P24" s="179"/>
      <c r="Q24" s="179"/>
      <c r="R24" s="179"/>
      <c r="S24" s="179"/>
      <c r="T24" s="179"/>
      <c r="U24" s="179"/>
      <c r="V24" s="179"/>
      <c r="W24" s="179"/>
      <c r="X24" s="21"/>
    </row>
    <row r="25" spans="1:24" x14ac:dyDescent="0.2">
      <c r="A25" s="437">
        <v>7</v>
      </c>
      <c r="B25" s="179">
        <f t="shared" si="2"/>
        <v>7.8125000000000017E-3</v>
      </c>
      <c r="C25" s="179">
        <f t="shared" si="2"/>
        <v>5.4687500000000049E-2</v>
      </c>
      <c r="D25" s="179">
        <f t="shared" si="3"/>
        <v>0.16406250000000006</v>
      </c>
      <c r="E25" s="179">
        <f t="shared" si="4"/>
        <v>0.2734375</v>
      </c>
      <c r="F25" s="179">
        <f t="shared" si="5"/>
        <v>0.2734375</v>
      </c>
      <c r="G25" s="179">
        <f t="shared" si="6"/>
        <v>0.16406250000000008</v>
      </c>
      <c r="H25" s="179">
        <f t="shared" si="7"/>
        <v>5.4687500000000049E-2</v>
      </c>
      <c r="I25" s="179">
        <f t="shared" ref="I25:I47" si="8">BINOMDIST(I$18,$A25,0.5,FALSE)</f>
        <v>7.8125000000000017E-3</v>
      </c>
      <c r="J25" s="179"/>
      <c r="K25" s="179"/>
      <c r="L25" s="179"/>
      <c r="M25" s="179"/>
      <c r="N25" s="179"/>
      <c r="O25" s="179"/>
      <c r="P25" s="179"/>
      <c r="Q25" s="179"/>
      <c r="R25" s="179"/>
      <c r="S25" s="179"/>
      <c r="T25" s="179"/>
      <c r="U25" s="179"/>
      <c r="V25" s="179"/>
      <c r="W25" s="179"/>
      <c r="X25" s="21"/>
    </row>
    <row r="26" spans="1:24" x14ac:dyDescent="0.2">
      <c r="A26" s="437">
        <v>8</v>
      </c>
      <c r="B26" s="179">
        <f t="shared" si="2"/>
        <v>3.9062500000000009E-3</v>
      </c>
      <c r="C26" s="179">
        <f t="shared" si="2"/>
        <v>3.1249999999999993E-2</v>
      </c>
      <c r="D26" s="179">
        <f t="shared" si="3"/>
        <v>0.10937500000000006</v>
      </c>
      <c r="E26" s="179">
        <f t="shared" si="4"/>
        <v>0.21875</v>
      </c>
      <c r="F26" s="179">
        <f t="shared" si="5"/>
        <v>0.27343750000000006</v>
      </c>
      <c r="G26" s="179">
        <f t="shared" si="6"/>
        <v>0.21875</v>
      </c>
      <c r="H26" s="179">
        <f t="shared" si="7"/>
        <v>0.10937500000000006</v>
      </c>
      <c r="I26" s="179">
        <f t="shared" si="8"/>
        <v>3.1250000000000007E-2</v>
      </c>
      <c r="J26" s="179">
        <f t="shared" ref="J26:J47" si="9">BINOMDIST(J$18,$A26,0.5,FALSE)</f>
        <v>3.9062500000000009E-3</v>
      </c>
      <c r="K26" s="179"/>
      <c r="L26" s="179"/>
      <c r="M26" s="179"/>
      <c r="N26" s="179"/>
      <c r="O26" s="179"/>
      <c r="P26" s="179"/>
      <c r="Q26" s="179"/>
      <c r="R26" s="179"/>
      <c r="S26" s="179"/>
      <c r="T26" s="179"/>
      <c r="U26" s="179"/>
      <c r="V26" s="179"/>
      <c r="W26" s="179"/>
      <c r="X26" s="21"/>
    </row>
    <row r="27" spans="1:24" x14ac:dyDescent="0.2">
      <c r="A27" s="437">
        <v>9</v>
      </c>
      <c r="B27" s="179">
        <f t="shared" si="2"/>
        <v>1.953125E-3</v>
      </c>
      <c r="C27" s="179">
        <f t="shared" si="2"/>
        <v>1.7578125000000021E-2</v>
      </c>
      <c r="D27" s="179">
        <f t="shared" si="3"/>
        <v>7.0312500000000014E-2</v>
      </c>
      <c r="E27" s="179">
        <f t="shared" si="4"/>
        <v>0.16406249999999997</v>
      </c>
      <c r="F27" s="179">
        <f t="shared" si="5"/>
        <v>0.24609375000000008</v>
      </c>
      <c r="G27" s="179">
        <f t="shared" si="6"/>
        <v>0.24609375000000008</v>
      </c>
      <c r="H27" s="179">
        <f t="shared" si="7"/>
        <v>0.16406249999999997</v>
      </c>
      <c r="I27" s="179">
        <f t="shared" si="8"/>
        <v>7.0312500000000014E-2</v>
      </c>
      <c r="J27" s="179">
        <f t="shared" si="9"/>
        <v>1.7578125000000021E-2</v>
      </c>
      <c r="K27" s="179">
        <f t="shared" ref="K27:K47" si="10">BINOMDIST(K$18,$A27,0.5,FALSE)</f>
        <v>1.953125E-3</v>
      </c>
      <c r="L27" s="179"/>
      <c r="M27" s="179"/>
      <c r="N27" s="179"/>
      <c r="O27" s="179"/>
      <c r="P27" s="179"/>
      <c r="Q27" s="179"/>
      <c r="R27" s="179"/>
      <c r="S27" s="179"/>
      <c r="T27" s="179"/>
      <c r="U27" s="179"/>
      <c r="V27" s="179"/>
      <c r="W27" s="179"/>
      <c r="X27" s="21"/>
    </row>
    <row r="28" spans="1:24" x14ac:dyDescent="0.2">
      <c r="A28" s="437">
        <v>10</v>
      </c>
      <c r="B28" s="179">
        <f t="shared" si="2"/>
        <v>9.765625E-4</v>
      </c>
      <c r="C28" s="179">
        <f t="shared" si="2"/>
        <v>9.7656250000000017E-3</v>
      </c>
      <c r="D28" s="179">
        <f t="shared" si="3"/>
        <v>4.3945312499999972E-2</v>
      </c>
      <c r="E28" s="179">
        <f t="shared" si="4"/>
        <v>0.11718750000000003</v>
      </c>
      <c r="F28" s="179">
        <f t="shared" si="5"/>
        <v>0.20507812500000006</v>
      </c>
      <c r="G28" s="179">
        <f t="shared" si="6"/>
        <v>0.24609375000000008</v>
      </c>
      <c r="H28" s="179">
        <f t="shared" si="7"/>
        <v>0.20507812500000006</v>
      </c>
      <c r="I28" s="179">
        <f t="shared" si="8"/>
        <v>0.11718750000000003</v>
      </c>
      <c r="J28" s="179">
        <f t="shared" si="9"/>
        <v>4.3945312499999986E-2</v>
      </c>
      <c r="K28" s="179">
        <f t="shared" si="10"/>
        <v>9.7656250000000017E-3</v>
      </c>
      <c r="L28" s="179">
        <f t="shared" ref="L28:L47" si="11">BINOMDIST(L$18,$A28,0.5,FALSE)</f>
        <v>9.765625E-4</v>
      </c>
      <c r="M28" s="179"/>
      <c r="N28" s="179"/>
      <c r="O28" s="179"/>
      <c r="P28" s="179"/>
      <c r="Q28" s="179"/>
      <c r="R28" s="179"/>
      <c r="S28" s="179"/>
      <c r="T28" s="179"/>
      <c r="U28" s="179"/>
      <c r="V28" s="179"/>
      <c r="W28" s="179"/>
      <c r="X28" s="21"/>
    </row>
    <row r="29" spans="1:24" x14ac:dyDescent="0.2">
      <c r="A29" s="437">
        <v>11</v>
      </c>
      <c r="B29" s="179">
        <f t="shared" si="2"/>
        <v>4.8828124999999995E-4</v>
      </c>
      <c r="C29" s="179">
        <f t="shared" si="2"/>
        <v>5.3710937499999991E-3</v>
      </c>
      <c r="D29" s="179">
        <f t="shared" si="3"/>
        <v>2.6855468749999976E-2</v>
      </c>
      <c r="E29" s="179">
        <f t="shared" si="4"/>
        <v>8.056640625E-2</v>
      </c>
      <c r="F29" s="179">
        <f t="shared" si="5"/>
        <v>0.16113281250000003</v>
      </c>
      <c r="G29" s="179">
        <f t="shared" si="6"/>
        <v>0.22558593750000006</v>
      </c>
      <c r="H29" s="179">
        <f t="shared" si="7"/>
        <v>0.22558593750000006</v>
      </c>
      <c r="I29" s="179">
        <f t="shared" si="8"/>
        <v>0.16113281250000003</v>
      </c>
      <c r="J29" s="179">
        <f t="shared" si="9"/>
        <v>8.056640625E-2</v>
      </c>
      <c r="K29" s="179">
        <f t="shared" si="10"/>
        <v>2.6855468749999976E-2</v>
      </c>
      <c r="L29" s="179">
        <f t="shared" si="11"/>
        <v>5.3710937499999991E-3</v>
      </c>
      <c r="M29" s="179">
        <f t="shared" ref="M29:M47" si="12">BINOMDIST(M$18,$A29,0.5,FALSE)</f>
        <v>4.8828124999999995E-4</v>
      </c>
      <c r="N29" s="179"/>
      <c r="O29" s="179"/>
      <c r="P29" s="179"/>
      <c r="Q29" s="179"/>
      <c r="R29" s="179"/>
      <c r="S29" s="179"/>
      <c r="T29" s="179"/>
      <c r="U29" s="179"/>
      <c r="V29" s="179"/>
      <c r="W29" s="179"/>
      <c r="X29" s="21"/>
    </row>
    <row r="30" spans="1:24" x14ac:dyDescent="0.2">
      <c r="A30" s="437">
        <v>12</v>
      </c>
      <c r="B30" s="179">
        <f t="shared" si="2"/>
        <v>2.4414062500000016E-4</v>
      </c>
      <c r="C30" s="179">
        <f t="shared" si="2"/>
        <v>2.9296874999999996E-3</v>
      </c>
      <c r="D30" s="179">
        <f t="shared" si="3"/>
        <v>1.611328125000001E-2</v>
      </c>
      <c r="E30" s="179">
        <f t="shared" si="4"/>
        <v>5.3710937499999965E-2</v>
      </c>
      <c r="F30" s="179">
        <f t="shared" si="5"/>
        <v>0.12084960937500001</v>
      </c>
      <c r="G30" s="179">
        <f t="shared" si="6"/>
        <v>0.19335937500000006</v>
      </c>
      <c r="H30" s="179">
        <f t="shared" si="7"/>
        <v>0.22558593750000003</v>
      </c>
      <c r="I30" s="179">
        <f t="shared" si="8"/>
        <v>0.19335937500000006</v>
      </c>
      <c r="J30" s="179">
        <f t="shared" si="9"/>
        <v>0.12084960937500001</v>
      </c>
      <c r="K30" s="179">
        <f t="shared" si="10"/>
        <v>5.3710937499999965E-2</v>
      </c>
      <c r="L30" s="179">
        <f t="shared" si="11"/>
        <v>1.6113281250000003E-2</v>
      </c>
      <c r="M30" s="179">
        <f t="shared" si="12"/>
        <v>2.9296874999999996E-3</v>
      </c>
      <c r="N30" s="179">
        <f t="shared" ref="N30:N47" si="13">BINOMDIST(N$18,$A30,0.5,FALSE)</f>
        <v>2.4414062500000016E-4</v>
      </c>
      <c r="O30" s="179"/>
      <c r="P30" s="179"/>
      <c r="Q30" s="179"/>
      <c r="R30" s="179"/>
      <c r="S30" s="179"/>
      <c r="T30" s="179"/>
      <c r="U30" s="179"/>
      <c r="V30" s="179"/>
      <c r="W30" s="179"/>
      <c r="X30" s="21"/>
    </row>
    <row r="31" spans="1:24" x14ac:dyDescent="0.2">
      <c r="A31" s="437">
        <v>13</v>
      </c>
      <c r="B31" s="179">
        <f t="shared" si="2"/>
        <v>1.2207031250000008E-4</v>
      </c>
      <c r="C31" s="179">
        <f t="shared" si="2"/>
        <v>1.5869140625000009E-3</v>
      </c>
      <c r="D31" s="179">
        <f t="shared" si="3"/>
        <v>9.5214843750000035E-3</v>
      </c>
      <c r="E31" s="179">
        <f t="shared" si="4"/>
        <v>3.4912109374999979E-2</v>
      </c>
      <c r="F31" s="179">
        <f t="shared" si="5"/>
        <v>8.72802734375E-2</v>
      </c>
      <c r="G31" s="179">
        <f t="shared" si="6"/>
        <v>0.15710449218750006</v>
      </c>
      <c r="H31" s="179">
        <f t="shared" si="7"/>
        <v>0.20947265625</v>
      </c>
      <c r="I31" s="179">
        <f t="shared" si="8"/>
        <v>0.20947265625</v>
      </c>
      <c r="J31" s="179">
        <f t="shared" si="9"/>
        <v>0.15710449218750006</v>
      </c>
      <c r="K31" s="179">
        <f t="shared" si="10"/>
        <v>8.7280273437500028E-2</v>
      </c>
      <c r="L31" s="179">
        <f t="shared" si="11"/>
        <v>3.4912109374999979E-2</v>
      </c>
      <c r="M31" s="179">
        <f t="shared" si="12"/>
        <v>9.5214843749999983E-3</v>
      </c>
      <c r="N31" s="179">
        <f t="shared" si="13"/>
        <v>1.5869140625000009E-3</v>
      </c>
      <c r="O31" s="179">
        <f t="shared" ref="O31:O47" si="14">BINOMDIST(O$18,$A31,0.5,FALSE)</f>
        <v>1.2207031250000008E-4</v>
      </c>
      <c r="P31" s="179"/>
      <c r="Q31" s="179"/>
      <c r="R31" s="179"/>
      <c r="S31" s="179"/>
      <c r="T31" s="179"/>
      <c r="U31" s="179"/>
      <c r="V31" s="179"/>
      <c r="W31" s="179"/>
      <c r="X31" s="21"/>
    </row>
    <row r="32" spans="1:24" x14ac:dyDescent="0.2">
      <c r="A32" s="437">
        <v>14</v>
      </c>
      <c r="B32" s="179">
        <f t="shared" si="2"/>
        <v>6.1035156250000027E-5</v>
      </c>
      <c r="C32" s="179">
        <f t="shared" si="2"/>
        <v>8.5449218749999902E-4</v>
      </c>
      <c r="D32" s="179">
        <f t="shared" si="3"/>
        <v>5.5541992187500061E-3</v>
      </c>
      <c r="E32" s="179">
        <f t="shared" si="4"/>
        <v>2.2216796875000007E-2</v>
      </c>
      <c r="F32" s="179">
        <f t="shared" si="5"/>
        <v>6.1096191406250007E-2</v>
      </c>
      <c r="G32" s="179">
        <f t="shared" si="6"/>
        <v>0.1221923828125</v>
      </c>
      <c r="H32" s="179">
        <f t="shared" si="7"/>
        <v>0.18328857421875</v>
      </c>
      <c r="I32" s="179">
        <f t="shared" si="8"/>
        <v>0.20947265624999997</v>
      </c>
      <c r="J32" s="179">
        <f t="shared" si="9"/>
        <v>0.18328857421875</v>
      </c>
      <c r="K32" s="179">
        <f t="shared" si="10"/>
        <v>0.1221923828125</v>
      </c>
      <c r="L32" s="179">
        <f t="shared" si="11"/>
        <v>6.1096191406250021E-2</v>
      </c>
      <c r="M32" s="179">
        <f t="shared" si="12"/>
        <v>2.2216796875000007E-2</v>
      </c>
      <c r="N32" s="179">
        <f t="shared" si="13"/>
        <v>5.5541992187500061E-3</v>
      </c>
      <c r="O32" s="179">
        <f t="shared" si="14"/>
        <v>8.5449218749999902E-4</v>
      </c>
      <c r="P32" s="179">
        <f t="shared" ref="P32:P47" si="15">BINOMDIST(P$18,$A32,0.5,FALSE)</f>
        <v>6.1035156250000027E-5</v>
      </c>
      <c r="Q32" s="179"/>
      <c r="R32" s="179"/>
      <c r="S32" s="179"/>
      <c r="T32" s="179"/>
      <c r="U32" s="179"/>
      <c r="V32" s="179"/>
      <c r="W32" s="179"/>
      <c r="X32" s="21"/>
    </row>
    <row r="33" spans="1:24" x14ac:dyDescent="0.2">
      <c r="A33" s="437">
        <v>15</v>
      </c>
      <c r="B33" s="179">
        <f t="shared" si="2"/>
        <v>3.0517578125000014E-5</v>
      </c>
      <c r="C33" s="179">
        <f t="shared" si="2"/>
        <v>4.5776367187500022E-4</v>
      </c>
      <c r="D33" s="179">
        <f t="shared" si="3"/>
        <v>3.2043457031250035E-3</v>
      </c>
      <c r="E33" s="179">
        <f t="shared" si="4"/>
        <v>1.3885498046874986E-2</v>
      </c>
      <c r="F33" s="179">
        <f t="shared" si="5"/>
        <v>4.1656494140625021E-2</v>
      </c>
      <c r="G33" s="179">
        <f t="shared" si="6"/>
        <v>9.1644287109375042E-2</v>
      </c>
      <c r="H33" s="179">
        <f t="shared" si="7"/>
        <v>0.152740478515625</v>
      </c>
      <c r="I33" s="179">
        <f t="shared" si="8"/>
        <v>0.19638061523437506</v>
      </c>
      <c r="J33" s="179">
        <f t="shared" si="9"/>
        <v>0.19638061523437506</v>
      </c>
      <c r="K33" s="179">
        <f t="shared" si="10"/>
        <v>0.152740478515625</v>
      </c>
      <c r="L33" s="179">
        <f t="shared" si="11"/>
        <v>9.1644287109375042E-2</v>
      </c>
      <c r="M33" s="179">
        <f t="shared" si="12"/>
        <v>4.1656494140625021E-2</v>
      </c>
      <c r="N33" s="179">
        <f t="shared" si="13"/>
        <v>1.3885498046874986E-2</v>
      </c>
      <c r="O33" s="179">
        <f t="shared" si="14"/>
        <v>3.2043457031250035E-3</v>
      </c>
      <c r="P33" s="179">
        <f t="shared" si="15"/>
        <v>4.5776367187500022E-4</v>
      </c>
      <c r="Q33" s="179">
        <f t="shared" ref="Q33:Q47" si="16">BINOMDIST(Q$18,$A33,0.5,FALSE)</f>
        <v>3.0517578125000014E-5</v>
      </c>
      <c r="R33" s="179"/>
      <c r="S33" s="179"/>
      <c r="T33" s="179"/>
      <c r="U33" s="179"/>
      <c r="V33" s="179"/>
      <c r="W33" s="179"/>
      <c r="X33" s="21"/>
    </row>
    <row r="34" spans="1:24" x14ac:dyDescent="0.2">
      <c r="A34" s="437">
        <v>16</v>
      </c>
      <c r="B34" s="179">
        <f t="shared" si="2"/>
        <v>1.5258789062500007E-5</v>
      </c>
      <c r="C34" s="179">
        <f t="shared" si="2"/>
        <v>2.4414062500000027E-4</v>
      </c>
      <c r="D34" s="179">
        <f t="shared" si="3"/>
        <v>1.8310546875000013E-3</v>
      </c>
      <c r="E34" s="179">
        <f t="shared" si="4"/>
        <v>8.5449218749999931E-3</v>
      </c>
      <c r="F34" s="179">
        <f t="shared" si="5"/>
        <v>2.777099609375001E-2</v>
      </c>
      <c r="G34" s="179">
        <f t="shared" si="6"/>
        <v>6.6650390625E-2</v>
      </c>
      <c r="H34" s="179">
        <f t="shared" si="7"/>
        <v>0.12219238281249999</v>
      </c>
      <c r="I34" s="179">
        <f t="shared" si="8"/>
        <v>0.17456054687499997</v>
      </c>
      <c r="J34" s="179">
        <f t="shared" si="9"/>
        <v>0.196380615234375</v>
      </c>
      <c r="K34" s="179">
        <f t="shared" si="10"/>
        <v>0.17456054687499997</v>
      </c>
      <c r="L34" s="179">
        <f t="shared" si="11"/>
        <v>0.12219238281249999</v>
      </c>
      <c r="M34" s="179">
        <f t="shared" si="12"/>
        <v>6.6650390625E-2</v>
      </c>
      <c r="N34" s="179">
        <f t="shared" si="13"/>
        <v>2.777099609375001E-2</v>
      </c>
      <c r="O34" s="179">
        <f t="shared" si="14"/>
        <v>8.5449218749999896E-3</v>
      </c>
      <c r="P34" s="179">
        <f t="shared" si="15"/>
        <v>1.8310546875000013E-3</v>
      </c>
      <c r="Q34" s="179">
        <f t="shared" si="16"/>
        <v>2.4414062500000027E-4</v>
      </c>
      <c r="R34" s="179">
        <f t="shared" ref="R34:R47" si="17">BINOMDIST(R$18,$A34,0.5,FALSE)</f>
        <v>1.5258789062500007E-5</v>
      </c>
      <c r="S34" s="179"/>
      <c r="T34" s="179"/>
      <c r="U34" s="179"/>
      <c r="V34" s="179"/>
      <c r="W34" s="179"/>
      <c r="X34" s="21"/>
    </row>
    <row r="35" spans="1:24" x14ac:dyDescent="0.2">
      <c r="A35" s="437">
        <v>17</v>
      </c>
      <c r="B35" s="179">
        <f t="shared" si="2"/>
        <v>7.6293945312500017E-6</v>
      </c>
      <c r="C35" s="179">
        <f t="shared" si="2"/>
        <v>1.2969970703124995E-4</v>
      </c>
      <c r="D35" s="179">
        <f t="shared" si="3"/>
        <v>1.0375976562499989E-3</v>
      </c>
      <c r="E35" s="179">
        <f t="shared" si="4"/>
        <v>5.1879882812500026E-3</v>
      </c>
      <c r="F35" s="179">
        <f t="shared" si="5"/>
        <v>1.815795898437501E-2</v>
      </c>
      <c r="G35" s="179">
        <f t="shared" si="6"/>
        <v>4.7210693359374958E-2</v>
      </c>
      <c r="H35" s="179">
        <f t="shared" si="7"/>
        <v>9.4421386718750014E-2</v>
      </c>
      <c r="I35" s="179">
        <f t="shared" si="8"/>
        <v>0.14837646484374997</v>
      </c>
      <c r="J35" s="179">
        <f t="shared" si="9"/>
        <v>0.1854705810546875</v>
      </c>
      <c r="K35" s="179">
        <f t="shared" si="10"/>
        <v>0.1854705810546875</v>
      </c>
      <c r="L35" s="179">
        <f t="shared" si="11"/>
        <v>0.14837646484374997</v>
      </c>
      <c r="M35" s="179">
        <f t="shared" si="12"/>
        <v>9.4421386718750014E-2</v>
      </c>
      <c r="N35" s="179">
        <f t="shared" si="13"/>
        <v>4.7210693359374958E-2</v>
      </c>
      <c r="O35" s="179">
        <f t="shared" si="14"/>
        <v>1.815795898437501E-2</v>
      </c>
      <c r="P35" s="179">
        <f t="shared" si="15"/>
        <v>5.18798828125E-3</v>
      </c>
      <c r="Q35" s="179">
        <f t="shared" si="16"/>
        <v>1.0375976562499989E-3</v>
      </c>
      <c r="R35" s="179">
        <f t="shared" si="17"/>
        <v>1.2969970703124995E-4</v>
      </c>
      <c r="S35" s="179">
        <f t="shared" ref="S35:S47" si="18">BINOMDIST(S$18,$A35,0.5,FALSE)</f>
        <v>7.6293945312500017E-6</v>
      </c>
      <c r="T35" s="179"/>
      <c r="U35" s="179"/>
      <c r="V35" s="179"/>
      <c r="W35" s="179"/>
      <c r="X35" s="21"/>
    </row>
    <row r="36" spans="1:24" x14ac:dyDescent="0.2">
      <c r="A36" s="437">
        <v>18</v>
      </c>
      <c r="B36" s="179">
        <f t="shared" si="2"/>
        <v>3.8146972656250008E-6</v>
      </c>
      <c r="C36" s="179">
        <f t="shared" si="2"/>
        <v>6.8664550781249973E-5</v>
      </c>
      <c r="D36" s="179">
        <f t="shared" si="3"/>
        <v>5.8364868164062565E-4</v>
      </c>
      <c r="E36" s="179">
        <f t="shared" si="4"/>
        <v>3.112792968749997E-3</v>
      </c>
      <c r="F36" s="179">
        <f t="shared" si="5"/>
        <v>1.16729736328125E-2</v>
      </c>
      <c r="G36" s="179">
        <f t="shared" si="6"/>
        <v>3.2684326171875021E-2</v>
      </c>
      <c r="H36" s="179">
        <f t="shared" si="7"/>
        <v>7.0816040039062472E-2</v>
      </c>
      <c r="I36" s="179">
        <f t="shared" si="8"/>
        <v>0.12139892578124999</v>
      </c>
      <c r="J36" s="179">
        <f t="shared" si="9"/>
        <v>0.16692352294921872</v>
      </c>
      <c r="K36" s="179">
        <f t="shared" si="10"/>
        <v>0.18547058105468744</v>
      </c>
      <c r="L36" s="179">
        <f t="shared" si="11"/>
        <v>0.16692352294921872</v>
      </c>
      <c r="M36" s="179">
        <f t="shared" si="12"/>
        <v>0.12139892578124999</v>
      </c>
      <c r="N36" s="179">
        <f t="shared" si="13"/>
        <v>7.0816040039062472E-2</v>
      </c>
      <c r="O36" s="179">
        <f t="shared" si="14"/>
        <v>3.2684326171875021E-2</v>
      </c>
      <c r="P36" s="179">
        <f t="shared" si="15"/>
        <v>1.1672973632812505E-2</v>
      </c>
      <c r="Q36" s="179">
        <f t="shared" si="16"/>
        <v>3.1127929687499965E-3</v>
      </c>
      <c r="R36" s="179">
        <f t="shared" si="17"/>
        <v>5.8364868164062565E-4</v>
      </c>
      <c r="S36" s="179">
        <f t="shared" si="18"/>
        <v>6.8664550781249973E-5</v>
      </c>
      <c r="T36" s="179">
        <f t="shared" ref="T36:T47" si="19">BINOMDIST(T$18,$A36,0.5,FALSE)</f>
        <v>3.8146972656250008E-6</v>
      </c>
      <c r="U36" s="179"/>
      <c r="V36" s="179"/>
      <c r="W36" s="179"/>
      <c r="X36" s="21"/>
    </row>
    <row r="37" spans="1:24" x14ac:dyDescent="0.2">
      <c r="A37" s="437">
        <v>19</v>
      </c>
      <c r="B37" s="179">
        <f t="shared" si="2"/>
        <v>1.9073486328125E-6</v>
      </c>
      <c r="C37" s="179">
        <f t="shared" si="2"/>
        <v>3.6239624023437527E-5</v>
      </c>
      <c r="D37" s="179">
        <f t="shared" si="3"/>
        <v>3.2615661621093766E-4</v>
      </c>
      <c r="E37" s="179">
        <f t="shared" si="4"/>
        <v>1.8482208251953118E-3</v>
      </c>
      <c r="F37" s="179">
        <f t="shared" si="5"/>
        <v>7.3928833007812526E-3</v>
      </c>
      <c r="G37" s="179">
        <f t="shared" si="6"/>
        <v>2.2178649902343753E-2</v>
      </c>
      <c r="H37" s="179">
        <f t="shared" si="7"/>
        <v>5.1750183105468757E-2</v>
      </c>
      <c r="I37" s="179">
        <f t="shared" si="8"/>
        <v>9.610748291015625E-2</v>
      </c>
      <c r="J37" s="179">
        <f t="shared" si="9"/>
        <v>0.14416122436523435</v>
      </c>
      <c r="K37" s="179">
        <f t="shared" si="10"/>
        <v>0.17619705200195307</v>
      </c>
      <c r="L37" s="179">
        <f t="shared" si="11"/>
        <v>0.17619705200195307</v>
      </c>
      <c r="M37" s="179">
        <f t="shared" si="12"/>
        <v>0.14416122436523435</v>
      </c>
      <c r="N37" s="179">
        <f t="shared" si="13"/>
        <v>9.610748291015625E-2</v>
      </c>
      <c r="O37" s="179">
        <f t="shared" si="14"/>
        <v>5.1750183105468757E-2</v>
      </c>
      <c r="P37" s="179">
        <f t="shared" si="15"/>
        <v>2.217864990234375E-2</v>
      </c>
      <c r="Q37" s="179">
        <f t="shared" si="16"/>
        <v>7.3928833007812526E-3</v>
      </c>
      <c r="R37" s="179">
        <f t="shared" si="17"/>
        <v>1.8482208251953136E-3</v>
      </c>
      <c r="S37" s="179">
        <f t="shared" si="18"/>
        <v>3.2615661621093739E-4</v>
      </c>
      <c r="T37" s="179">
        <f t="shared" si="19"/>
        <v>3.6239624023437466E-5</v>
      </c>
      <c r="U37" s="179">
        <f t="shared" ref="U37:U47" si="20">BINOMDIST(U$18,$A37,0.5,FALSE)</f>
        <v>1.9073486328125E-6</v>
      </c>
      <c r="V37" s="179"/>
      <c r="W37" s="179"/>
      <c r="X37" s="21"/>
    </row>
    <row r="38" spans="1:24" x14ac:dyDescent="0.2">
      <c r="A38" s="437">
        <v>20</v>
      </c>
      <c r="B38" s="179">
        <f t="shared" si="2"/>
        <v>9.5367431640625E-7</v>
      </c>
      <c r="C38" s="179">
        <f t="shared" si="2"/>
        <v>1.9073486328125034E-5</v>
      </c>
      <c r="D38" s="179">
        <f t="shared" si="3"/>
        <v>1.8119812011718755E-4</v>
      </c>
      <c r="E38" s="179">
        <f t="shared" si="4"/>
        <v>1.0871887207031263E-3</v>
      </c>
      <c r="F38" s="179">
        <f t="shared" si="5"/>
        <v>4.6205520629882752E-3</v>
      </c>
      <c r="G38" s="179">
        <f t="shared" si="6"/>
        <v>1.4785766601562502E-2</v>
      </c>
      <c r="H38" s="179">
        <f t="shared" si="7"/>
        <v>3.6964416503906257E-2</v>
      </c>
      <c r="I38" s="179">
        <f t="shared" si="8"/>
        <v>7.3928833007812458E-2</v>
      </c>
      <c r="J38" s="179">
        <f t="shared" si="9"/>
        <v>0.12013435363769531</v>
      </c>
      <c r="K38" s="179">
        <f t="shared" si="10"/>
        <v>0.16017913818359369</v>
      </c>
      <c r="L38" s="179">
        <f t="shared" si="11"/>
        <v>0.17619705200195307</v>
      </c>
      <c r="M38" s="179">
        <f t="shared" si="12"/>
        <v>0.16017913818359369</v>
      </c>
      <c r="N38" s="179">
        <f t="shared" si="13"/>
        <v>0.12013435363769531</v>
      </c>
      <c r="O38" s="179">
        <f t="shared" si="14"/>
        <v>7.3928833007812472E-2</v>
      </c>
      <c r="P38" s="179">
        <f t="shared" si="15"/>
        <v>3.6964416503906257E-2</v>
      </c>
      <c r="Q38" s="179">
        <f t="shared" si="16"/>
        <v>1.4785766601562502E-2</v>
      </c>
      <c r="R38" s="179">
        <f t="shared" si="17"/>
        <v>4.6205520629882752E-3</v>
      </c>
      <c r="S38" s="179">
        <f t="shared" si="18"/>
        <v>1.0871887207031261E-3</v>
      </c>
      <c r="T38" s="179">
        <f t="shared" si="19"/>
        <v>1.8119812011718753E-4</v>
      </c>
      <c r="U38" s="179">
        <f t="shared" si="20"/>
        <v>1.9073486328125E-5</v>
      </c>
      <c r="V38" s="179">
        <f t="shared" ref="V38:V47" si="21">BINOMDIST(V$18,$A38,0.5,FALSE)</f>
        <v>9.5367431640625E-7</v>
      </c>
      <c r="W38" s="179"/>
      <c r="X38" s="21"/>
    </row>
    <row r="39" spans="1:24" x14ac:dyDescent="0.2">
      <c r="A39" s="437">
        <v>21</v>
      </c>
      <c r="B39" s="179">
        <f t="shared" si="2"/>
        <v>4.7683715820312495E-7</v>
      </c>
      <c r="C39" s="179">
        <f t="shared" si="2"/>
        <v>1.0013580322265633E-5</v>
      </c>
      <c r="D39" s="179">
        <f t="shared" si="3"/>
        <v>1.0013580322265647E-4</v>
      </c>
      <c r="E39" s="179">
        <f t="shared" si="4"/>
        <v>6.3419342041015842E-4</v>
      </c>
      <c r="F39" s="179">
        <f t="shared" si="5"/>
        <v>2.8538703918457031E-3</v>
      </c>
      <c r="G39" s="179">
        <f t="shared" si="6"/>
        <v>9.703159332275408E-3</v>
      </c>
      <c r="H39" s="179">
        <f t="shared" si="7"/>
        <v>2.5875091552734399E-2</v>
      </c>
      <c r="I39" s="179">
        <f t="shared" si="8"/>
        <v>5.5446624755859361E-2</v>
      </c>
      <c r="J39" s="179">
        <f t="shared" si="9"/>
        <v>9.7031593322753892E-2</v>
      </c>
      <c r="K39" s="179">
        <f t="shared" si="10"/>
        <v>0.14015674591064453</v>
      </c>
      <c r="L39" s="179">
        <f t="shared" si="11"/>
        <v>0.16818809509277341</v>
      </c>
      <c r="M39" s="179">
        <f t="shared" si="12"/>
        <v>0.16818809509277341</v>
      </c>
      <c r="N39" s="179">
        <f t="shared" si="13"/>
        <v>0.14015674591064453</v>
      </c>
      <c r="O39" s="179">
        <f t="shared" si="14"/>
        <v>9.7031593322753892E-2</v>
      </c>
      <c r="P39" s="179">
        <f t="shared" si="15"/>
        <v>5.5446624755859361E-2</v>
      </c>
      <c r="Q39" s="179">
        <f t="shared" si="16"/>
        <v>2.5875091552734399E-2</v>
      </c>
      <c r="R39" s="179">
        <f t="shared" si="17"/>
        <v>9.703159332275408E-3</v>
      </c>
      <c r="S39" s="179">
        <f t="shared" si="18"/>
        <v>2.8538703918457031E-3</v>
      </c>
      <c r="T39" s="179">
        <f t="shared" si="19"/>
        <v>6.3419342041015842E-4</v>
      </c>
      <c r="U39" s="179">
        <f t="shared" si="20"/>
        <v>1.0013580322265647E-4</v>
      </c>
      <c r="V39" s="179">
        <f t="shared" si="21"/>
        <v>1.0013580322265633E-5</v>
      </c>
      <c r="W39" s="179">
        <f t="shared" ref="W39:X47" si="22">BINOMDIST(W$18,$A39,0.5,FALSE)</f>
        <v>4.7683715820312495E-7</v>
      </c>
      <c r="X39" s="179"/>
    </row>
    <row r="40" spans="1:24" x14ac:dyDescent="0.2">
      <c r="A40" s="437">
        <v>22</v>
      </c>
      <c r="B40" s="179">
        <f t="shared" si="2"/>
        <v>2.3841857910156247E-7</v>
      </c>
      <c r="C40" s="179">
        <f t="shared" si="2"/>
        <v>5.2452087402343708E-6</v>
      </c>
      <c r="D40" s="179">
        <f t="shared" si="3"/>
        <v>5.5074691772460924E-5</v>
      </c>
      <c r="E40" s="179">
        <f t="shared" si="4"/>
        <v>3.6716461181640609E-4</v>
      </c>
      <c r="F40" s="179">
        <f t="shared" si="5"/>
        <v>1.7440319061279267E-3</v>
      </c>
      <c r="G40" s="179">
        <f t="shared" si="6"/>
        <v>6.2785148620605503E-3</v>
      </c>
      <c r="H40" s="179">
        <f t="shared" si="7"/>
        <v>1.7789125442504879E-2</v>
      </c>
      <c r="I40" s="179">
        <f t="shared" si="8"/>
        <v>4.0660858154296896E-2</v>
      </c>
      <c r="J40" s="179">
        <f t="shared" si="9"/>
        <v>7.6239109039306655E-2</v>
      </c>
      <c r="K40" s="179">
        <f t="shared" si="10"/>
        <v>0.1185941696166992</v>
      </c>
      <c r="L40" s="179">
        <f t="shared" si="11"/>
        <v>0.15417242050170898</v>
      </c>
      <c r="M40" s="179">
        <f t="shared" si="12"/>
        <v>0.16818809509277341</v>
      </c>
      <c r="N40" s="179">
        <f t="shared" si="13"/>
        <v>0.15417242050170898</v>
      </c>
      <c r="O40" s="179">
        <f t="shared" si="14"/>
        <v>0.1185941696166992</v>
      </c>
      <c r="P40" s="179">
        <f t="shared" si="15"/>
        <v>7.6239109039306655E-2</v>
      </c>
      <c r="Q40" s="179">
        <f t="shared" si="16"/>
        <v>4.0660858154296896E-2</v>
      </c>
      <c r="R40" s="179">
        <f t="shared" si="17"/>
        <v>1.7789125442504879E-2</v>
      </c>
      <c r="S40" s="179">
        <f t="shared" si="18"/>
        <v>6.2785148620605538E-3</v>
      </c>
      <c r="T40" s="179">
        <f t="shared" si="19"/>
        <v>1.7440319061279267E-3</v>
      </c>
      <c r="U40" s="179">
        <f t="shared" si="20"/>
        <v>3.6716461181640609E-4</v>
      </c>
      <c r="V40" s="179">
        <f t="shared" si="21"/>
        <v>5.5074691772460924E-5</v>
      </c>
      <c r="W40" s="179">
        <f t="shared" si="22"/>
        <v>5.2452087402343708E-6</v>
      </c>
      <c r="X40" s="179">
        <f t="shared" si="22"/>
        <v>2.3841857910156247E-7</v>
      </c>
    </row>
    <row r="41" spans="1:24" x14ac:dyDescent="0.2">
      <c r="A41" s="437">
        <v>23</v>
      </c>
      <c r="B41" s="179">
        <f t="shared" si="2"/>
        <v>1.1920928955078122E-7</v>
      </c>
      <c r="C41" s="179">
        <f t="shared" si="2"/>
        <v>2.7418136596679662E-6</v>
      </c>
      <c r="D41" s="179">
        <f t="shared" si="3"/>
        <v>3.015995025634766E-5</v>
      </c>
      <c r="E41" s="179">
        <f t="shared" si="4"/>
        <v>2.1111965179443373E-4</v>
      </c>
      <c r="F41" s="179">
        <f t="shared" si="5"/>
        <v>1.0555982589721675E-3</v>
      </c>
      <c r="G41" s="179">
        <f t="shared" si="6"/>
        <v>4.0112733840942357E-3</v>
      </c>
      <c r="H41" s="179">
        <f t="shared" si="7"/>
        <v>1.2033820152282724E-2</v>
      </c>
      <c r="I41" s="179">
        <f t="shared" si="8"/>
        <v>2.9224991798400862E-2</v>
      </c>
      <c r="J41" s="179">
        <f t="shared" si="9"/>
        <v>5.8449983596801786E-2</v>
      </c>
      <c r="K41" s="179">
        <f t="shared" si="10"/>
        <v>9.7416639328002888E-2</v>
      </c>
      <c r="L41" s="179">
        <f t="shared" si="11"/>
        <v>0.13638329505920405</v>
      </c>
      <c r="M41" s="179">
        <f t="shared" si="12"/>
        <v>0.16118025779724116</v>
      </c>
      <c r="N41" s="179">
        <f t="shared" si="13"/>
        <v>0.16118025779724116</v>
      </c>
      <c r="O41" s="179">
        <f t="shared" si="14"/>
        <v>0.13638329505920405</v>
      </c>
      <c r="P41" s="179">
        <f t="shared" si="15"/>
        <v>9.7416639328002888E-2</v>
      </c>
      <c r="Q41" s="179">
        <f t="shared" si="16"/>
        <v>5.8449983596801786E-2</v>
      </c>
      <c r="R41" s="179">
        <f t="shared" si="17"/>
        <v>2.9224991798400862E-2</v>
      </c>
      <c r="S41" s="179">
        <f t="shared" si="18"/>
        <v>1.2033820152282722E-2</v>
      </c>
      <c r="T41" s="179">
        <f t="shared" si="19"/>
        <v>4.0112733840942357E-3</v>
      </c>
      <c r="U41" s="179">
        <f t="shared" si="20"/>
        <v>1.0555982589721675E-3</v>
      </c>
      <c r="V41" s="179">
        <f t="shared" si="21"/>
        <v>2.1111965179443373E-4</v>
      </c>
      <c r="W41" s="179">
        <f t="shared" si="22"/>
        <v>3.015995025634766E-5</v>
      </c>
      <c r="X41" s="179">
        <f t="shared" si="22"/>
        <v>2.7418136596679662E-6</v>
      </c>
    </row>
    <row r="42" spans="1:24" x14ac:dyDescent="0.2">
      <c r="A42" s="437">
        <v>24</v>
      </c>
      <c r="B42" s="179">
        <f t="shared" si="2"/>
        <v>5.9604644775390718E-8</v>
      </c>
      <c r="C42" s="179">
        <f t="shared" si="2"/>
        <v>1.4305114746093712E-6</v>
      </c>
      <c r="D42" s="179">
        <f t="shared" si="3"/>
        <v>1.6450881958007843E-5</v>
      </c>
      <c r="E42" s="179">
        <f t="shared" si="4"/>
        <v>1.2063980102539063E-4</v>
      </c>
      <c r="F42" s="179">
        <f t="shared" si="5"/>
        <v>6.3335895538330132E-4</v>
      </c>
      <c r="G42" s="179">
        <f t="shared" si="6"/>
        <v>2.5334358215332027E-3</v>
      </c>
      <c r="H42" s="179">
        <f t="shared" si="7"/>
        <v>8.0225467681884714E-3</v>
      </c>
      <c r="I42" s="179">
        <f t="shared" si="8"/>
        <v>2.0629405975341793E-2</v>
      </c>
      <c r="J42" s="179">
        <f t="shared" si="9"/>
        <v>4.3837487697601325E-2</v>
      </c>
      <c r="K42" s="179">
        <f t="shared" si="10"/>
        <v>7.793331146240233E-2</v>
      </c>
      <c r="L42" s="179">
        <f t="shared" si="11"/>
        <v>0.11689996719360354</v>
      </c>
      <c r="M42" s="179">
        <f t="shared" si="12"/>
        <v>0.14878177642822268</v>
      </c>
      <c r="N42" s="179">
        <f t="shared" si="13"/>
        <v>0.16118025779724121</v>
      </c>
      <c r="O42" s="179">
        <f t="shared" si="14"/>
        <v>0.14878177642822268</v>
      </c>
      <c r="P42" s="179">
        <f t="shared" si="15"/>
        <v>0.11689996719360354</v>
      </c>
      <c r="Q42" s="179">
        <f t="shared" si="16"/>
        <v>7.793331146240233E-2</v>
      </c>
      <c r="R42" s="179">
        <f t="shared" si="17"/>
        <v>4.3837487697601325E-2</v>
      </c>
      <c r="S42" s="179">
        <f t="shared" si="18"/>
        <v>2.0629405975341793E-2</v>
      </c>
      <c r="T42" s="179">
        <f t="shared" si="19"/>
        <v>8.0225467681884714E-3</v>
      </c>
      <c r="U42" s="179">
        <f t="shared" si="20"/>
        <v>2.5334358215332027E-3</v>
      </c>
      <c r="V42" s="179">
        <f t="shared" si="21"/>
        <v>6.3335895538330132E-4</v>
      </c>
      <c r="W42" s="179">
        <f t="shared" si="22"/>
        <v>1.2063980102539063E-4</v>
      </c>
      <c r="X42" s="179">
        <f t="shared" si="22"/>
        <v>1.6450881958007843E-5</v>
      </c>
    </row>
    <row r="43" spans="1:24" x14ac:dyDescent="0.2">
      <c r="A43" s="437">
        <v>25</v>
      </c>
      <c r="B43" s="179">
        <f t="shared" si="2"/>
        <v>2.9802322387695299E-8</v>
      </c>
      <c r="C43" s="179">
        <f t="shared" si="2"/>
        <v>7.450580596923826E-7</v>
      </c>
      <c r="D43" s="179">
        <f t="shared" si="3"/>
        <v>8.9406967163085819E-6</v>
      </c>
      <c r="E43" s="179">
        <f t="shared" si="4"/>
        <v>6.8545341491699137E-5</v>
      </c>
      <c r="F43" s="179">
        <f t="shared" si="5"/>
        <v>3.769993782043457E-4</v>
      </c>
      <c r="G43" s="179">
        <f t="shared" si="6"/>
        <v>1.5833973884582491E-3</v>
      </c>
      <c r="H43" s="179">
        <f t="shared" si="7"/>
        <v>5.2779912948608407E-3</v>
      </c>
      <c r="I43" s="179">
        <f t="shared" si="8"/>
        <v>1.4325976371765132E-2</v>
      </c>
      <c r="J43" s="179">
        <f t="shared" si="9"/>
        <v>3.2233446836471544E-2</v>
      </c>
      <c r="K43" s="179">
        <f t="shared" si="10"/>
        <v>6.0885399580001824E-2</v>
      </c>
      <c r="L43" s="179">
        <f t="shared" si="11"/>
        <v>9.7416639328002916E-2</v>
      </c>
      <c r="M43" s="179">
        <f t="shared" si="12"/>
        <v>0.13284087181091309</v>
      </c>
      <c r="N43" s="179">
        <f t="shared" si="13"/>
        <v>0.15498101711273191</v>
      </c>
      <c r="O43" s="179">
        <f t="shared" si="14"/>
        <v>0.15498101711273191</v>
      </c>
      <c r="P43" s="179">
        <f t="shared" si="15"/>
        <v>0.13284087181091309</v>
      </c>
      <c r="Q43" s="179">
        <f t="shared" si="16"/>
        <v>9.7416639328002916E-2</v>
      </c>
      <c r="R43" s="179">
        <f t="shared" si="17"/>
        <v>6.0885399580001824E-2</v>
      </c>
      <c r="S43" s="179">
        <f t="shared" si="18"/>
        <v>3.2233446836471544E-2</v>
      </c>
      <c r="T43" s="179">
        <f t="shared" si="19"/>
        <v>1.4325976371765126E-2</v>
      </c>
      <c r="U43" s="179">
        <f t="shared" si="20"/>
        <v>5.2779912948608407E-3</v>
      </c>
      <c r="V43" s="179">
        <f t="shared" si="21"/>
        <v>1.5833973884582491E-3</v>
      </c>
      <c r="W43" s="179">
        <f t="shared" si="22"/>
        <v>3.769993782043457E-4</v>
      </c>
      <c r="X43" s="179">
        <f t="shared" si="22"/>
        <v>6.8545341491699137E-5</v>
      </c>
    </row>
    <row r="44" spans="1:24" x14ac:dyDescent="0.2">
      <c r="A44" s="437">
        <v>26</v>
      </c>
      <c r="B44" s="179">
        <f t="shared" si="2"/>
        <v>1.4901161193847676E-8</v>
      </c>
      <c r="C44" s="179">
        <f t="shared" si="2"/>
        <v>3.8743019104003869E-7</v>
      </c>
      <c r="D44" s="179">
        <f t="shared" si="3"/>
        <v>4.8428773880004908E-6</v>
      </c>
      <c r="E44" s="179">
        <f t="shared" si="4"/>
        <v>3.8743019104003933E-5</v>
      </c>
      <c r="F44" s="179">
        <f t="shared" si="5"/>
        <v>2.2277235984802246E-4</v>
      </c>
      <c r="G44" s="179">
        <f t="shared" si="6"/>
        <v>9.8019838333129839E-4</v>
      </c>
      <c r="H44" s="179">
        <f t="shared" si="7"/>
        <v>3.4306943416595411E-3</v>
      </c>
      <c r="I44" s="179">
        <f t="shared" si="8"/>
        <v>9.8019838333129918E-3</v>
      </c>
      <c r="J44" s="179">
        <f t="shared" si="9"/>
        <v>2.3279711604118361E-2</v>
      </c>
      <c r="K44" s="179">
        <f t="shared" si="10"/>
        <v>4.6559423208236694E-2</v>
      </c>
      <c r="L44" s="179">
        <f t="shared" si="11"/>
        <v>7.915101945400238E-2</v>
      </c>
      <c r="M44" s="179">
        <f t="shared" si="12"/>
        <v>0.11512875556945802</v>
      </c>
      <c r="N44" s="179">
        <f t="shared" si="13"/>
        <v>0.14391094446182251</v>
      </c>
      <c r="O44" s="179">
        <f t="shared" si="14"/>
        <v>0.15498101711273193</v>
      </c>
      <c r="P44" s="179">
        <f t="shared" si="15"/>
        <v>0.14391094446182251</v>
      </c>
      <c r="Q44" s="179">
        <f t="shared" si="16"/>
        <v>0.11512875556945802</v>
      </c>
      <c r="R44" s="179">
        <f t="shared" si="17"/>
        <v>7.915101945400238E-2</v>
      </c>
      <c r="S44" s="179">
        <f t="shared" si="18"/>
        <v>4.6559423208236694E-2</v>
      </c>
      <c r="T44" s="179">
        <f t="shared" si="19"/>
        <v>2.3279711604118358E-2</v>
      </c>
      <c r="U44" s="179">
        <f t="shared" si="20"/>
        <v>9.8019838333129918E-3</v>
      </c>
      <c r="V44" s="179">
        <f t="shared" si="21"/>
        <v>3.4306943416595411E-3</v>
      </c>
      <c r="W44" s="179">
        <f t="shared" si="22"/>
        <v>9.8019838333129839E-4</v>
      </c>
      <c r="X44" s="179">
        <f t="shared" si="22"/>
        <v>2.2277235984802246E-4</v>
      </c>
    </row>
    <row r="45" spans="1:24" x14ac:dyDescent="0.2">
      <c r="A45" s="437">
        <v>27</v>
      </c>
      <c r="B45" s="179">
        <f t="shared" si="2"/>
        <v>7.450580596923824E-9</v>
      </c>
      <c r="C45" s="179">
        <f t="shared" si="2"/>
        <v>2.011656761169436E-7</v>
      </c>
      <c r="D45" s="179">
        <f t="shared" si="3"/>
        <v>2.6151537895202654E-6</v>
      </c>
      <c r="E45" s="179">
        <f t="shared" si="4"/>
        <v>2.1792948246002228E-5</v>
      </c>
      <c r="F45" s="179">
        <f t="shared" si="5"/>
        <v>1.3075768947601316E-4</v>
      </c>
      <c r="G45" s="179">
        <f t="shared" si="6"/>
        <v>6.0148537158966173E-4</v>
      </c>
      <c r="H45" s="179">
        <f t="shared" si="7"/>
        <v>2.2054463624954219E-3</v>
      </c>
      <c r="I45" s="179">
        <f t="shared" si="8"/>
        <v>6.6163390874862732E-3</v>
      </c>
      <c r="J45" s="179">
        <f t="shared" si="9"/>
        <v>1.6540847718715664E-2</v>
      </c>
      <c r="K45" s="179">
        <f t="shared" si="10"/>
        <v>3.4919567406177535E-2</v>
      </c>
      <c r="L45" s="179">
        <f t="shared" si="11"/>
        <v>6.2855221331119496E-2</v>
      </c>
      <c r="M45" s="179">
        <f t="shared" si="12"/>
        <v>9.7139887511730139E-2</v>
      </c>
      <c r="N45" s="179">
        <f t="shared" si="13"/>
        <v>0.12951985001564029</v>
      </c>
      <c r="O45" s="179">
        <f t="shared" si="14"/>
        <v>0.14944598078727722</v>
      </c>
      <c r="P45" s="179">
        <f t="shared" si="15"/>
        <v>0.14944598078727722</v>
      </c>
      <c r="Q45" s="179">
        <f t="shared" si="16"/>
        <v>0.12951985001564029</v>
      </c>
      <c r="R45" s="179">
        <f t="shared" si="17"/>
        <v>9.7139887511730139E-2</v>
      </c>
      <c r="S45" s="179">
        <f t="shared" si="18"/>
        <v>6.2855221331119496E-2</v>
      </c>
      <c r="T45" s="179">
        <f t="shared" si="19"/>
        <v>3.4919567406177535E-2</v>
      </c>
      <c r="U45" s="179">
        <f t="shared" si="20"/>
        <v>1.6540847718715664E-2</v>
      </c>
      <c r="V45" s="179">
        <f t="shared" si="21"/>
        <v>6.6163390874862766E-3</v>
      </c>
      <c r="W45" s="179">
        <f t="shared" si="22"/>
        <v>2.2054463624954219E-3</v>
      </c>
      <c r="X45" s="179">
        <f t="shared" si="22"/>
        <v>6.0148537158966119E-4</v>
      </c>
    </row>
    <row r="46" spans="1:24" x14ac:dyDescent="0.2">
      <c r="A46" s="437">
        <v>28</v>
      </c>
      <c r="B46" s="179">
        <f t="shared" si="2"/>
        <v>3.7252902984619182E-9</v>
      </c>
      <c r="C46" s="179">
        <f t="shared" si="2"/>
        <v>1.0430812835693337E-7</v>
      </c>
      <c r="D46" s="179">
        <f t="shared" si="3"/>
        <v>1.4081597328186006E-6</v>
      </c>
      <c r="E46" s="179">
        <f t="shared" si="4"/>
        <v>1.2204051017761229E-5</v>
      </c>
      <c r="F46" s="179">
        <f t="shared" si="5"/>
        <v>7.6275318861007948E-5</v>
      </c>
      <c r="G46" s="179">
        <f t="shared" si="6"/>
        <v>3.6612153053283697E-4</v>
      </c>
      <c r="H46" s="179">
        <f t="shared" si="7"/>
        <v>1.4034658670425424E-3</v>
      </c>
      <c r="I46" s="179">
        <f t="shared" si="8"/>
        <v>4.4108927249908447E-3</v>
      </c>
      <c r="J46" s="179">
        <f t="shared" si="9"/>
        <v>1.1578593403100974E-2</v>
      </c>
      <c r="K46" s="179">
        <f t="shared" si="10"/>
        <v>2.5730207562446573E-2</v>
      </c>
      <c r="L46" s="179">
        <f t="shared" si="11"/>
        <v>4.8887394368648536E-2</v>
      </c>
      <c r="M46" s="179">
        <f t="shared" si="12"/>
        <v>7.9997554421424866E-2</v>
      </c>
      <c r="N46" s="179">
        <f t="shared" si="13"/>
        <v>0.11332986876368521</v>
      </c>
      <c r="O46" s="179">
        <f t="shared" si="14"/>
        <v>0.13948291540145874</v>
      </c>
      <c r="P46" s="179">
        <f t="shared" si="15"/>
        <v>0.14944598078727722</v>
      </c>
      <c r="Q46" s="179">
        <f t="shared" si="16"/>
        <v>0.13948291540145874</v>
      </c>
      <c r="R46" s="179">
        <f t="shared" si="17"/>
        <v>0.11332986876368521</v>
      </c>
      <c r="S46" s="179">
        <f t="shared" si="18"/>
        <v>7.9997554421424866E-2</v>
      </c>
      <c r="T46" s="179">
        <f t="shared" si="19"/>
        <v>4.8887394368648536E-2</v>
      </c>
      <c r="U46" s="179">
        <f t="shared" si="20"/>
        <v>2.5730207562446573E-2</v>
      </c>
      <c r="V46" s="179">
        <f t="shared" si="21"/>
        <v>1.157859340310098E-2</v>
      </c>
      <c r="W46" s="179">
        <f t="shared" si="22"/>
        <v>4.4108927249908421E-3</v>
      </c>
      <c r="X46" s="179">
        <f t="shared" si="22"/>
        <v>1.4034658670425424E-3</v>
      </c>
    </row>
    <row r="47" spans="1:24" x14ac:dyDescent="0.2">
      <c r="A47" s="437">
        <v>29</v>
      </c>
      <c r="B47" s="179">
        <f t="shared" si="2"/>
        <v>1.8626451492309556E-9</v>
      </c>
      <c r="C47" s="179">
        <f t="shared" si="2"/>
        <v>5.4016709327697575E-8</v>
      </c>
      <c r="D47" s="179">
        <f t="shared" si="3"/>
        <v>7.5623393058776877E-7</v>
      </c>
      <c r="E47" s="179">
        <f t="shared" si="4"/>
        <v>6.8061053752899009E-6</v>
      </c>
      <c r="F47" s="179">
        <f t="shared" si="5"/>
        <v>4.4239684939384562E-5</v>
      </c>
      <c r="G47" s="179">
        <f t="shared" si="6"/>
        <v>2.2119842469692244E-4</v>
      </c>
      <c r="H47" s="179">
        <f t="shared" si="7"/>
        <v>8.8479369878768943E-4</v>
      </c>
      <c r="I47" s="179">
        <f t="shared" si="8"/>
        <v>2.9071792960166918E-3</v>
      </c>
      <c r="J47" s="179">
        <f t="shared" si="9"/>
        <v>7.9947430640459113E-3</v>
      </c>
      <c r="K47" s="179">
        <f t="shared" si="10"/>
        <v>1.8654400482773767E-2</v>
      </c>
      <c r="L47" s="179">
        <f t="shared" si="11"/>
        <v>3.7308800965547582E-2</v>
      </c>
      <c r="M47" s="179">
        <f t="shared" si="12"/>
        <v>6.4442474395036684E-2</v>
      </c>
      <c r="N47" s="179">
        <f t="shared" si="13"/>
        <v>9.6663711592554991E-2</v>
      </c>
      <c r="O47" s="179">
        <f t="shared" si="14"/>
        <v>0.12640639208257198</v>
      </c>
      <c r="P47" s="179">
        <f t="shared" si="15"/>
        <v>0.14446444809436798</v>
      </c>
      <c r="Q47" s="179">
        <f t="shared" si="16"/>
        <v>0.14446444809436798</v>
      </c>
      <c r="R47" s="179">
        <f t="shared" si="17"/>
        <v>0.12640639208257198</v>
      </c>
      <c r="S47" s="179">
        <f t="shared" si="18"/>
        <v>9.6663711592554991E-2</v>
      </c>
      <c r="T47" s="179">
        <f t="shared" si="19"/>
        <v>6.4442474395036684E-2</v>
      </c>
      <c r="U47" s="179">
        <f t="shared" si="20"/>
        <v>3.7308800965547582E-2</v>
      </c>
      <c r="V47" s="179">
        <f t="shared" si="21"/>
        <v>1.8654400482773767E-2</v>
      </c>
      <c r="W47" s="179">
        <f t="shared" si="22"/>
        <v>7.9947430640459078E-3</v>
      </c>
      <c r="X47" s="179">
        <f t="shared" si="22"/>
        <v>2.9071792960166918E-3</v>
      </c>
    </row>
  </sheetData>
  <sheetProtection sheet="1" objects="1" scenarios="1"/>
  <phoneticPr fontId="0" type="noConversion"/>
  <conditionalFormatting sqref="B10:X11">
    <cfRule type="cellIs" dxfId="0" priority="1" stopIfTrue="1" operator="between">
      <formula>0</formula>
      <formula>0.1</formula>
    </cfRule>
  </conditionalFormatting>
  <printOptions horizontalCentered="1"/>
  <pageMargins left="0.25" right="0.26" top="0.35433070866141736" bottom="0.53" header="0.31496062992125984" footer="0.35433070866141736"/>
  <pageSetup paperSize="9" orientation="landscape" horizontalDpi="300" verticalDpi="300" r:id="rId1"/>
  <headerFooter alignWithMargins="0">
    <oddFooter>&amp;L&amp;8Foglio elettronico: L. Clama, G. Martini, M. Nardini&amp;C&amp;8&amp;F - &amp;A&amp;R&amp;8&amp;D</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9</vt:i4>
      </vt:variant>
    </vt:vector>
  </HeadingPairs>
  <TitlesOfParts>
    <vt:vector size="17" baseType="lpstr">
      <vt:lpstr>x</vt:lpstr>
      <vt:lpstr>A</vt:lpstr>
      <vt:lpstr>A _Pr</vt:lpstr>
      <vt:lpstr>B</vt:lpstr>
      <vt:lpstr>B_Pr</vt:lpstr>
      <vt:lpstr>Grafici</vt:lpstr>
      <vt:lpstr>Status sociometrico individuale</vt:lpstr>
      <vt:lpstr>T</vt:lpstr>
      <vt:lpstr>A!Area_stampa</vt:lpstr>
      <vt:lpstr>'A _Pr'!Area_stampa</vt:lpstr>
      <vt:lpstr>B!Area_stampa</vt:lpstr>
      <vt:lpstr>B_Pr!Area_stampa</vt:lpstr>
      <vt:lpstr>'Status sociometrico individuale'!Area_stampa</vt:lpstr>
      <vt:lpstr>Dati_B</vt:lpstr>
      <vt:lpstr>Livelli_B</vt:lpstr>
      <vt:lpstr>A!Titoli_stampa</vt:lpstr>
      <vt:lpstr>'A _Pr'!Titoli_stampa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Clama, Martini, Nardini</dc:creator>
  <cp:lastModifiedBy>User</cp:lastModifiedBy>
  <cp:lastPrinted>2008-04-04T09:38:48Z</cp:lastPrinted>
  <dcterms:created xsi:type="dcterms:W3CDTF">2001-10-03T15:38:44Z</dcterms:created>
  <dcterms:modified xsi:type="dcterms:W3CDTF">2019-10-27T13:12:47Z</dcterms:modified>
</cp:coreProperties>
</file>